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fsmak1\Departments\IZVRSNI ODBOR\81 sednica 20170321\finan.izv. izveštaj o poslovanju\"/>
    </mc:Choice>
  </mc:AlternateContent>
  <bookViews>
    <workbookView xWindow="0" yWindow="0" windowWidth="24000" windowHeight="9180" firstSheet="1" activeTab="1"/>
  </bookViews>
  <sheets>
    <sheet name="tabela za napomene" sheetId="3" state="hidden" r:id="rId1"/>
    <sheet name="актива" sheetId="1" r:id="rId2"/>
    <sheet name="пасива" sheetId="2" r:id="rId3"/>
  </sheets>
  <definedNames>
    <definedName name="_xlnm._FilterDatabase" localSheetId="1" hidden="1">актива!$B$21:$D$75</definedName>
    <definedName name="_xlnm._FilterDatabase" localSheetId="2" hidden="1">пасива!$B$6:$H$66</definedName>
    <definedName name="_xlnm.Print_Area" localSheetId="0">'tabela za napomene'!$B$2:$H$46</definedName>
    <definedName name="_xlnm.Print_Area" localSheetId="1">актива!$A$1:$M$150</definedName>
    <definedName name="_xlnm.Print_Area" localSheetId="2">пасива!$A$1:$M$72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2" l="1"/>
  <c r="Q65" i="2"/>
  <c r="R65" i="2"/>
  <c r="S65" i="2"/>
  <c r="G19" i="2" l="1"/>
  <c r="G18" i="2"/>
  <c r="G52" i="1"/>
  <c r="G56" i="1"/>
  <c r="G69" i="1" l="1"/>
  <c r="G59" i="2"/>
  <c r="G56" i="2"/>
  <c r="G51" i="2"/>
  <c r="G42" i="2"/>
  <c r="G41" i="2" s="1"/>
  <c r="G36" i="2"/>
  <c r="G29" i="2"/>
  <c r="G23" i="2"/>
  <c r="G20" i="2"/>
  <c r="G14" i="2"/>
  <c r="G8" i="2"/>
  <c r="G70" i="1"/>
  <c r="G67" i="1"/>
  <c r="G59" i="1"/>
  <c r="G55" i="1"/>
  <c r="G48" i="1"/>
  <c r="G37" i="1"/>
  <c r="G32" i="1"/>
  <c r="G27" i="1"/>
  <c r="P59" i="2"/>
  <c r="P56" i="2"/>
  <c r="P51" i="2"/>
  <c r="P42" i="2"/>
  <c r="P41" i="2" s="1"/>
  <c r="P36" i="2"/>
  <c r="P29" i="2"/>
  <c r="P23" i="2"/>
  <c r="P20" i="2"/>
  <c r="P14" i="2"/>
  <c r="P8" i="2"/>
  <c r="P7" i="2" s="1"/>
  <c r="O70" i="1"/>
  <c r="O67" i="1"/>
  <c r="O59" i="1"/>
  <c r="O55" i="1"/>
  <c r="O48" i="1"/>
  <c r="O37" i="1"/>
  <c r="O36" i="1" s="1"/>
  <c r="O32" i="1"/>
  <c r="O27" i="1"/>
  <c r="I79" i="2"/>
  <c r="Q59" i="2"/>
  <c r="Q56" i="2"/>
  <c r="Q51" i="2"/>
  <c r="Q50" i="2" s="1"/>
  <c r="Q42" i="2"/>
  <c r="Q41" i="2" s="1"/>
  <c r="Q36" i="2"/>
  <c r="Q29" i="2"/>
  <c r="Q23" i="2"/>
  <c r="Q20" i="2"/>
  <c r="Q14" i="2"/>
  <c r="Q8" i="2"/>
  <c r="Q7" i="2"/>
  <c r="P70" i="1"/>
  <c r="P67" i="1"/>
  <c r="P59" i="1"/>
  <c r="P55" i="1"/>
  <c r="P48" i="1"/>
  <c r="P37" i="1"/>
  <c r="P36" i="1" s="1"/>
  <c r="P32" i="1"/>
  <c r="P27" i="1"/>
  <c r="J74" i="2"/>
  <c r="G36" i="1" l="1"/>
  <c r="G31" i="1" s="1"/>
  <c r="G54" i="1"/>
  <c r="G47" i="1" s="1"/>
  <c r="G7" i="2"/>
  <c r="G50" i="2"/>
  <c r="G28" i="2" s="1"/>
  <c r="O54" i="1"/>
  <c r="O47" i="1" s="1"/>
  <c r="P50" i="2"/>
  <c r="P28" i="2" s="1"/>
  <c r="O31" i="1"/>
  <c r="P31" i="1"/>
  <c r="P23" i="1" s="1"/>
  <c r="Q28" i="2"/>
  <c r="P54" i="1"/>
  <c r="P47" i="1" s="1"/>
  <c r="P44" i="1" s="1"/>
  <c r="J21" i="2"/>
  <c r="M21" i="2" s="1"/>
  <c r="S21" i="2" s="1"/>
  <c r="G23" i="1" l="1"/>
  <c r="G44" i="1"/>
  <c r="G74" i="1" s="1"/>
  <c r="G65" i="2"/>
  <c r="O44" i="1"/>
  <c r="O23" i="1"/>
  <c r="P74" i="1"/>
  <c r="F87" i="3"/>
  <c r="F72" i="3"/>
  <c r="F73" i="3"/>
  <c r="F74" i="3"/>
  <c r="F76" i="3"/>
  <c r="F77" i="3"/>
  <c r="F79" i="3"/>
  <c r="F80" i="3"/>
  <c r="F81" i="3"/>
  <c r="F82" i="3"/>
  <c r="D87" i="3"/>
  <c r="D72" i="3"/>
  <c r="D73" i="3"/>
  <c r="D74" i="3"/>
  <c r="D76" i="3"/>
  <c r="D79" i="3"/>
  <c r="D80" i="3"/>
  <c r="D81" i="3"/>
  <c r="D82" i="3"/>
  <c r="K21" i="2"/>
  <c r="R21" i="2" s="1"/>
  <c r="F40" i="3"/>
  <c r="D40" i="3"/>
  <c r="F25" i="3"/>
  <c r="F26" i="3"/>
  <c r="F27" i="3"/>
  <c r="F29" i="3"/>
  <c r="F30" i="3"/>
  <c r="F32" i="3"/>
  <c r="F33" i="3"/>
  <c r="F34" i="3"/>
  <c r="F35" i="3"/>
  <c r="D25" i="3"/>
  <c r="D26" i="3"/>
  <c r="D27" i="3"/>
  <c r="D29" i="3"/>
  <c r="D30" i="3"/>
  <c r="D32" i="3"/>
  <c r="D33" i="3"/>
  <c r="D34" i="3"/>
  <c r="D35" i="3"/>
  <c r="F62" i="3"/>
  <c r="F60" i="3"/>
  <c r="F57" i="3"/>
  <c r="F54" i="3"/>
  <c r="F53" i="3"/>
  <c r="D62" i="3"/>
  <c r="D60" i="3"/>
  <c r="D57" i="3"/>
  <c r="D54" i="3"/>
  <c r="D53" i="3"/>
  <c r="M66" i="2"/>
  <c r="S66" i="2" s="1"/>
  <c r="M64" i="2"/>
  <c r="S64" i="2" s="1"/>
  <c r="M63" i="2"/>
  <c r="S63" i="2" s="1"/>
  <c r="M62" i="2"/>
  <c r="S62" i="2" s="1"/>
  <c r="M61" i="2"/>
  <c r="S61" i="2" s="1"/>
  <c r="M60" i="2"/>
  <c r="S60" i="2" s="1"/>
  <c r="M58" i="2"/>
  <c r="S58" i="2" s="1"/>
  <c r="M57" i="2"/>
  <c r="S57" i="2" s="1"/>
  <c r="M55" i="2"/>
  <c r="S55" i="2" s="1"/>
  <c r="M54" i="2"/>
  <c r="S54" i="2" s="1"/>
  <c r="M53" i="2"/>
  <c r="S53" i="2" s="1"/>
  <c r="M52" i="2"/>
  <c r="S52" i="2" s="1"/>
  <c r="M49" i="2"/>
  <c r="S49" i="2" s="1"/>
  <c r="M47" i="2"/>
  <c r="S47" i="2" s="1"/>
  <c r="M46" i="2"/>
  <c r="S46" i="2" s="1"/>
  <c r="M45" i="2"/>
  <c r="S45" i="2" s="1"/>
  <c r="M44" i="2"/>
  <c r="S44" i="2" s="1"/>
  <c r="M43" i="2"/>
  <c r="S43" i="2" s="1"/>
  <c r="M40" i="2"/>
  <c r="S40" i="2" s="1"/>
  <c r="M39" i="2"/>
  <c r="S39" i="2" s="1"/>
  <c r="M38" i="2"/>
  <c r="S38" i="2" s="1"/>
  <c r="M37" i="2"/>
  <c r="S37" i="2" s="1"/>
  <c r="M35" i="2"/>
  <c r="S35" i="2" s="1"/>
  <c r="M34" i="2"/>
  <c r="S34" i="2" s="1"/>
  <c r="M33" i="2"/>
  <c r="S33" i="2" s="1"/>
  <c r="M31" i="2"/>
  <c r="S31" i="2" s="1"/>
  <c r="M30" i="2"/>
  <c r="S30" i="2" s="1"/>
  <c r="M27" i="2"/>
  <c r="S27" i="2" s="1"/>
  <c r="M26" i="2"/>
  <c r="S26" i="2" s="1"/>
  <c r="M25" i="2"/>
  <c r="S25" i="2" s="1"/>
  <c r="M24" i="2"/>
  <c r="S24" i="2" s="1"/>
  <c r="M22" i="2"/>
  <c r="S22" i="2" s="1"/>
  <c r="M19" i="2"/>
  <c r="S19" i="2" s="1"/>
  <c r="M18" i="2"/>
  <c r="S18" i="2" s="1"/>
  <c r="M17" i="2"/>
  <c r="S17" i="2" s="1"/>
  <c r="M16" i="2"/>
  <c r="S16" i="2" s="1"/>
  <c r="M15" i="2"/>
  <c r="S15" i="2" s="1"/>
  <c r="M13" i="2"/>
  <c r="S13" i="2" s="1"/>
  <c r="M12" i="2"/>
  <c r="S12" i="2" s="1"/>
  <c r="M11" i="2"/>
  <c r="S11" i="2" s="1"/>
  <c r="M10" i="2"/>
  <c r="S10" i="2" s="1"/>
  <c r="M9" i="2"/>
  <c r="S9" i="2" s="1"/>
  <c r="K66" i="2"/>
  <c r="R66" i="2" s="1"/>
  <c r="K64" i="2"/>
  <c r="R64" i="2" s="1"/>
  <c r="K63" i="2"/>
  <c r="R63" i="2" s="1"/>
  <c r="K62" i="2"/>
  <c r="R62" i="2" s="1"/>
  <c r="K61" i="2"/>
  <c r="R61" i="2" s="1"/>
  <c r="K60" i="2"/>
  <c r="R60" i="2" s="1"/>
  <c r="K57" i="2"/>
  <c r="R57" i="2" s="1"/>
  <c r="K55" i="2"/>
  <c r="R55" i="2" s="1"/>
  <c r="K54" i="2"/>
  <c r="R54" i="2" s="1"/>
  <c r="K53" i="2"/>
  <c r="R53" i="2" s="1"/>
  <c r="K52" i="2"/>
  <c r="R52" i="2" s="1"/>
  <c r="K49" i="2"/>
  <c r="R49" i="2" s="1"/>
  <c r="K48" i="2"/>
  <c r="R48" i="2" s="1"/>
  <c r="K47" i="2"/>
  <c r="R47" i="2" s="1"/>
  <c r="K46" i="2"/>
  <c r="R46" i="2" s="1"/>
  <c r="K45" i="2"/>
  <c r="R45" i="2" s="1"/>
  <c r="K44" i="2"/>
  <c r="R44" i="2" s="1"/>
  <c r="K43" i="2"/>
  <c r="R43" i="2" s="1"/>
  <c r="K40" i="2"/>
  <c r="R40" i="2" s="1"/>
  <c r="K39" i="2"/>
  <c r="R39" i="2" s="1"/>
  <c r="K38" i="2"/>
  <c r="R38" i="2" s="1"/>
  <c r="K37" i="2"/>
  <c r="R37" i="2" s="1"/>
  <c r="K35" i="2"/>
  <c r="R35" i="2" s="1"/>
  <c r="K34" i="2"/>
  <c r="R34" i="2" s="1"/>
  <c r="K33" i="2"/>
  <c r="R33" i="2" s="1"/>
  <c r="K32" i="2"/>
  <c r="R32" i="2" s="1"/>
  <c r="K31" i="2"/>
  <c r="R31" i="2" s="1"/>
  <c r="K30" i="2"/>
  <c r="R30" i="2" s="1"/>
  <c r="K27" i="2"/>
  <c r="R27" i="2" s="1"/>
  <c r="K26" i="2"/>
  <c r="R26" i="2" s="1"/>
  <c r="K25" i="2"/>
  <c r="R25" i="2" s="1"/>
  <c r="K24" i="2"/>
  <c r="R24" i="2" s="1"/>
  <c r="K19" i="2"/>
  <c r="R19" i="2" s="1"/>
  <c r="K18" i="2"/>
  <c r="R18" i="2" s="1"/>
  <c r="K17" i="2"/>
  <c r="R17" i="2" s="1"/>
  <c r="K16" i="2"/>
  <c r="R16" i="2" s="1"/>
  <c r="K15" i="2"/>
  <c r="R15" i="2" s="1"/>
  <c r="K13" i="2"/>
  <c r="R13" i="2" s="1"/>
  <c r="K12" i="2"/>
  <c r="R12" i="2" s="1"/>
  <c r="K11" i="2"/>
  <c r="R11" i="2" s="1"/>
  <c r="K10" i="2"/>
  <c r="R10" i="2" s="1"/>
  <c r="K9" i="2"/>
  <c r="R9" i="2" s="1"/>
  <c r="J59" i="2"/>
  <c r="F43" i="3" s="1"/>
  <c r="J56" i="2"/>
  <c r="J51" i="2"/>
  <c r="J42" i="2"/>
  <c r="J41" i="2" s="1"/>
  <c r="F41" i="3" s="1"/>
  <c r="J36" i="2"/>
  <c r="F39" i="3" s="1"/>
  <c r="J29" i="2"/>
  <c r="F38" i="3" s="1"/>
  <c r="J23" i="2"/>
  <c r="F31" i="3" s="1"/>
  <c r="J20" i="2"/>
  <c r="F28" i="3" s="1"/>
  <c r="J14" i="2"/>
  <c r="F24" i="3" s="1"/>
  <c r="J8" i="2"/>
  <c r="F23" i="3" s="1"/>
  <c r="F15" i="3"/>
  <c r="F13" i="3"/>
  <c r="F10" i="3"/>
  <c r="F7" i="3"/>
  <c r="F6" i="3"/>
  <c r="D15" i="3"/>
  <c r="D13" i="3"/>
  <c r="D10" i="3"/>
  <c r="D7" i="3"/>
  <c r="D6" i="3"/>
  <c r="M53" i="1"/>
  <c r="R53" i="1" s="1"/>
  <c r="M75" i="1"/>
  <c r="R75" i="1" s="1"/>
  <c r="M73" i="1"/>
  <c r="R73" i="1" s="1"/>
  <c r="M72" i="1"/>
  <c r="R72" i="1" s="1"/>
  <c r="M71" i="1"/>
  <c r="R71" i="1" s="1"/>
  <c r="M69" i="1"/>
  <c r="R69" i="1" s="1"/>
  <c r="M68" i="1"/>
  <c r="R68" i="1" s="1"/>
  <c r="M66" i="1"/>
  <c r="R66" i="1" s="1"/>
  <c r="M65" i="1"/>
  <c r="R65" i="1" s="1"/>
  <c r="M64" i="1"/>
  <c r="R64" i="1" s="1"/>
  <c r="M63" i="1"/>
  <c r="R63" i="1" s="1"/>
  <c r="M62" i="1"/>
  <c r="R62" i="1" s="1"/>
  <c r="M61" i="1"/>
  <c r="R61" i="1" s="1"/>
  <c r="M60" i="1"/>
  <c r="R60" i="1" s="1"/>
  <c r="M58" i="1"/>
  <c r="R58" i="1" s="1"/>
  <c r="M57" i="1"/>
  <c r="R57" i="1" s="1"/>
  <c r="M56" i="1"/>
  <c r="R56" i="1" s="1"/>
  <c r="M52" i="1"/>
  <c r="R52" i="1" s="1"/>
  <c r="M51" i="1"/>
  <c r="R51" i="1" s="1"/>
  <c r="M50" i="1"/>
  <c r="R50" i="1" s="1"/>
  <c r="M49" i="1"/>
  <c r="R49" i="1" s="1"/>
  <c r="M46" i="1"/>
  <c r="R46" i="1" s="1"/>
  <c r="M45" i="1"/>
  <c r="R45" i="1" s="1"/>
  <c r="M43" i="1"/>
  <c r="R43" i="1" s="1"/>
  <c r="M42" i="1"/>
  <c r="R42" i="1" s="1"/>
  <c r="M41" i="1"/>
  <c r="R41" i="1" s="1"/>
  <c r="M40" i="1"/>
  <c r="R40" i="1" s="1"/>
  <c r="M39" i="1"/>
  <c r="R39" i="1" s="1"/>
  <c r="M38" i="1"/>
  <c r="R38" i="1" s="1"/>
  <c r="M35" i="1"/>
  <c r="R35" i="1" s="1"/>
  <c r="M34" i="1"/>
  <c r="R34" i="1" s="1"/>
  <c r="M33" i="1"/>
  <c r="R33" i="1" s="1"/>
  <c r="M30" i="1"/>
  <c r="R30" i="1" s="1"/>
  <c r="M29" i="1"/>
  <c r="R29" i="1" s="1"/>
  <c r="M28" i="1"/>
  <c r="R28" i="1" s="1"/>
  <c r="M26" i="1"/>
  <c r="R26" i="1" s="1"/>
  <c r="M25" i="1"/>
  <c r="R25" i="1" s="1"/>
  <c r="M24" i="1"/>
  <c r="R24" i="1" s="1"/>
  <c r="K75" i="1"/>
  <c r="Q75" i="1" s="1"/>
  <c r="K73" i="1"/>
  <c r="Q73" i="1" s="1"/>
  <c r="K72" i="1"/>
  <c r="Q72" i="1" s="1"/>
  <c r="K71" i="1"/>
  <c r="Q71" i="1" s="1"/>
  <c r="K69" i="1"/>
  <c r="Q69" i="1" s="1"/>
  <c r="K68" i="1"/>
  <c r="Q68" i="1" s="1"/>
  <c r="K66" i="1"/>
  <c r="Q66" i="1" s="1"/>
  <c r="K65" i="1"/>
  <c r="Q65" i="1" s="1"/>
  <c r="K64" i="1"/>
  <c r="Q64" i="1" s="1"/>
  <c r="K63" i="1"/>
  <c r="Q63" i="1" s="1"/>
  <c r="K62" i="1"/>
  <c r="Q62" i="1" s="1"/>
  <c r="K61" i="1"/>
  <c r="Q61" i="1" s="1"/>
  <c r="K60" i="1"/>
  <c r="Q60" i="1" s="1"/>
  <c r="K58" i="1"/>
  <c r="Q58" i="1" s="1"/>
  <c r="K57" i="1"/>
  <c r="Q57" i="1" s="1"/>
  <c r="K56" i="1"/>
  <c r="Q56" i="1" s="1"/>
  <c r="K53" i="1"/>
  <c r="Q53" i="1" s="1"/>
  <c r="K52" i="1"/>
  <c r="Q52" i="1" s="1"/>
  <c r="K51" i="1"/>
  <c r="Q51" i="1" s="1"/>
  <c r="K50" i="1"/>
  <c r="Q50" i="1" s="1"/>
  <c r="K49" i="1"/>
  <c r="Q49" i="1" s="1"/>
  <c r="K46" i="1"/>
  <c r="Q46" i="1" s="1"/>
  <c r="K45" i="1"/>
  <c r="Q45" i="1" s="1"/>
  <c r="K43" i="1"/>
  <c r="Q43" i="1" s="1"/>
  <c r="K42" i="1"/>
  <c r="Q42" i="1" s="1"/>
  <c r="K41" i="1"/>
  <c r="Q41" i="1" s="1"/>
  <c r="K40" i="1"/>
  <c r="Q40" i="1" s="1"/>
  <c r="K39" i="1"/>
  <c r="Q39" i="1" s="1"/>
  <c r="K38" i="1"/>
  <c r="Q38" i="1" s="1"/>
  <c r="K35" i="1"/>
  <c r="Q35" i="1" s="1"/>
  <c r="K34" i="1"/>
  <c r="Q34" i="1" s="1"/>
  <c r="K33" i="1"/>
  <c r="Q33" i="1" s="1"/>
  <c r="K30" i="1"/>
  <c r="Q30" i="1" s="1"/>
  <c r="K29" i="1"/>
  <c r="Q29" i="1" s="1"/>
  <c r="K28" i="1"/>
  <c r="Q28" i="1" s="1"/>
  <c r="K26" i="1"/>
  <c r="Q26" i="1" s="1"/>
  <c r="K25" i="1"/>
  <c r="Q25" i="1" s="1"/>
  <c r="K24" i="1"/>
  <c r="Q24" i="1" s="1"/>
  <c r="J70" i="1"/>
  <c r="F17" i="3" s="1"/>
  <c r="J67" i="1"/>
  <c r="F16" i="3" s="1"/>
  <c r="J59" i="1"/>
  <c r="J55" i="1"/>
  <c r="J48" i="1"/>
  <c r="J37" i="1"/>
  <c r="J36" i="1" s="1"/>
  <c r="J32" i="1"/>
  <c r="J27" i="1"/>
  <c r="F8" i="3" s="1"/>
  <c r="H27" i="1"/>
  <c r="I27" i="1"/>
  <c r="F55" i="3" s="1"/>
  <c r="L27" i="1"/>
  <c r="D8" i="3" s="1"/>
  <c r="H32" i="1"/>
  <c r="I32" i="1"/>
  <c r="L32" i="1"/>
  <c r="H37" i="1"/>
  <c r="H36" i="1" s="1"/>
  <c r="I37" i="1"/>
  <c r="I36" i="1" s="1"/>
  <c r="L37" i="1"/>
  <c r="L36" i="1" s="1"/>
  <c r="H48" i="1"/>
  <c r="I48" i="1"/>
  <c r="L48" i="1"/>
  <c r="H55" i="1"/>
  <c r="I55" i="1"/>
  <c r="L55" i="1"/>
  <c r="H59" i="1"/>
  <c r="I59" i="1"/>
  <c r="L59" i="1"/>
  <c r="H67" i="1"/>
  <c r="I67" i="1"/>
  <c r="F63" i="3" s="1"/>
  <c r="L67" i="1"/>
  <c r="D16" i="3" s="1"/>
  <c r="H70" i="1"/>
  <c r="I70" i="1"/>
  <c r="F64" i="3" s="1"/>
  <c r="L70" i="1"/>
  <c r="D17" i="3" s="1"/>
  <c r="I54" i="1" l="1"/>
  <c r="D55" i="3"/>
  <c r="G73" i="2"/>
  <c r="O74" i="1"/>
  <c r="D64" i="3"/>
  <c r="R32" i="1"/>
  <c r="R59" i="1"/>
  <c r="D63" i="3"/>
  <c r="R27" i="1"/>
  <c r="R37" i="1"/>
  <c r="R36" i="1" s="1"/>
  <c r="R31" i="1" s="1"/>
  <c r="R48" i="1"/>
  <c r="R55" i="1"/>
  <c r="R67" i="1"/>
  <c r="R70" i="1"/>
  <c r="J50" i="2"/>
  <c r="F42" i="3" s="1"/>
  <c r="J7" i="2"/>
  <c r="J28" i="2"/>
  <c r="I31" i="1"/>
  <c r="F56" i="3" s="1"/>
  <c r="M32" i="1"/>
  <c r="J54" i="1"/>
  <c r="J47" i="1" s="1"/>
  <c r="L54" i="1"/>
  <c r="L47" i="1" s="1"/>
  <c r="D14" i="3" s="1"/>
  <c r="H54" i="1"/>
  <c r="H47" i="1" s="1"/>
  <c r="K37" i="1"/>
  <c r="Q37" i="1" s="1"/>
  <c r="M27" i="1"/>
  <c r="J31" i="1"/>
  <c r="K59" i="1"/>
  <c r="Q59" i="1" s="1"/>
  <c r="L44" i="1"/>
  <c r="K48" i="1"/>
  <c r="Q48" i="1" s="1"/>
  <c r="K36" i="1"/>
  <c r="Q36" i="1" s="1"/>
  <c r="K32" i="1"/>
  <c r="Q32" i="1" s="1"/>
  <c r="M70" i="1"/>
  <c r="K70" i="1"/>
  <c r="Q70" i="1" s="1"/>
  <c r="M67" i="1"/>
  <c r="K67" i="1"/>
  <c r="Q67" i="1" s="1"/>
  <c r="M59" i="1"/>
  <c r="M55" i="1"/>
  <c r="K55" i="1"/>
  <c r="Q55" i="1" s="1"/>
  <c r="M48" i="1"/>
  <c r="M37" i="1"/>
  <c r="L31" i="1"/>
  <c r="D9" i="3" s="1"/>
  <c r="H31" i="1"/>
  <c r="K27" i="1"/>
  <c r="Q27" i="1" s="1"/>
  <c r="I47" i="1"/>
  <c r="R54" i="1" l="1"/>
  <c r="R47" i="1" s="1"/>
  <c r="R44" i="1" s="1"/>
  <c r="J65" i="2"/>
  <c r="I23" i="1"/>
  <c r="R23" i="1"/>
  <c r="I44" i="1"/>
  <c r="F61" i="3"/>
  <c r="H23" i="1"/>
  <c r="D56" i="3"/>
  <c r="D52" i="3" s="1"/>
  <c r="M36" i="1"/>
  <c r="J23" i="1"/>
  <c r="F9" i="3"/>
  <c r="H44" i="1"/>
  <c r="D61" i="3"/>
  <c r="D59" i="3" s="1"/>
  <c r="J44" i="1"/>
  <c r="F14" i="3"/>
  <c r="L23" i="1"/>
  <c r="L74" i="1" s="1"/>
  <c r="M54" i="1"/>
  <c r="H13" i="3"/>
  <c r="H8" i="3"/>
  <c r="H7" i="3"/>
  <c r="K54" i="1"/>
  <c r="H15" i="3"/>
  <c r="H17" i="3"/>
  <c r="F52" i="3"/>
  <c r="K31" i="1"/>
  <c r="Q31" i="1" s="1"/>
  <c r="F59" i="3"/>
  <c r="F66" i="3" s="1"/>
  <c r="H10" i="3"/>
  <c r="H62" i="3"/>
  <c r="H63" i="3"/>
  <c r="H64" i="3"/>
  <c r="H87" i="3"/>
  <c r="H16" i="3"/>
  <c r="H6" i="3"/>
  <c r="H54" i="3"/>
  <c r="H55" i="3"/>
  <c r="H57" i="3"/>
  <c r="H72" i="3"/>
  <c r="H73" i="3"/>
  <c r="H74" i="3"/>
  <c r="H76" i="3"/>
  <c r="H79" i="3"/>
  <c r="H80" i="3"/>
  <c r="H81" i="3"/>
  <c r="H82" i="3"/>
  <c r="H53" i="3"/>
  <c r="H60" i="3"/>
  <c r="I74" i="1" l="1"/>
  <c r="K47" i="1"/>
  <c r="Q54" i="1"/>
  <c r="H74" i="1"/>
  <c r="J74" i="1"/>
  <c r="J73" i="2" s="1"/>
  <c r="R74" i="1"/>
  <c r="M47" i="1"/>
  <c r="M31" i="1"/>
  <c r="H14" i="3"/>
  <c r="H61" i="3"/>
  <c r="H59" i="3" s="1"/>
  <c r="H9" i="3"/>
  <c r="H5" i="3" s="1"/>
  <c r="K23" i="1"/>
  <c r="Q23" i="1" l="1"/>
  <c r="K44" i="1"/>
  <c r="Q44" i="1" s="1"/>
  <c r="Q47" i="1"/>
  <c r="M23" i="1"/>
  <c r="M44" i="1"/>
  <c r="D66" i="3"/>
  <c r="H56" i="3"/>
  <c r="H52" i="3" s="1"/>
  <c r="H66" i="3" s="1"/>
  <c r="F12" i="3"/>
  <c r="D12" i="3"/>
  <c r="F5" i="3"/>
  <c r="D5" i="3"/>
  <c r="K74" i="1" l="1"/>
  <c r="Q74" i="1" s="1"/>
  <c r="M74" i="1"/>
  <c r="F19" i="3"/>
  <c r="D19" i="3"/>
  <c r="H12" i="3"/>
  <c r="H19" i="3" l="1"/>
  <c r="H74" i="2"/>
  <c r="I74" i="2"/>
  <c r="L74" i="2"/>
  <c r="L59" i="2"/>
  <c r="D43" i="3" s="1"/>
  <c r="I59" i="2"/>
  <c r="F90" i="3" s="1"/>
  <c r="L56" i="2"/>
  <c r="I56" i="2"/>
  <c r="L51" i="2"/>
  <c r="I51" i="2"/>
  <c r="L42" i="2"/>
  <c r="I42" i="2"/>
  <c r="I41" i="2" s="1"/>
  <c r="F88" i="3" s="1"/>
  <c r="L36" i="2"/>
  <c r="D39" i="3" s="1"/>
  <c r="I36" i="2"/>
  <c r="F86" i="3" s="1"/>
  <c r="I29" i="2"/>
  <c r="F85" i="3" s="1"/>
  <c r="L23" i="2"/>
  <c r="D31" i="3" s="1"/>
  <c r="I23" i="2"/>
  <c r="F78" i="3" s="1"/>
  <c r="L20" i="2"/>
  <c r="D28" i="3" s="1"/>
  <c r="I20" i="2"/>
  <c r="F75" i="3" s="1"/>
  <c r="L14" i="2"/>
  <c r="D24" i="3" s="1"/>
  <c r="I14" i="2"/>
  <c r="F71" i="3" s="1"/>
  <c r="L8" i="2"/>
  <c r="D23" i="3" s="1"/>
  <c r="I8" i="2"/>
  <c r="K74" i="2"/>
  <c r="H40" i="3"/>
  <c r="H35" i="3"/>
  <c r="H34" i="3"/>
  <c r="H32" i="3"/>
  <c r="H27" i="3"/>
  <c r="H26" i="3"/>
  <c r="H25" i="3"/>
  <c r="M74" i="2"/>
  <c r="K80" i="2"/>
  <c r="L48" i="2"/>
  <c r="M48" i="2" s="1"/>
  <c r="S48" i="2" s="1"/>
  <c r="L32" i="2"/>
  <c r="L29" i="2" l="1"/>
  <c r="D38" i="3" s="1"/>
  <c r="M32" i="2"/>
  <c r="S32" i="2" s="1"/>
  <c r="I7" i="2"/>
  <c r="F70" i="3"/>
  <c r="F69" i="3" s="1"/>
  <c r="M14" i="2"/>
  <c r="S14" i="2" s="1"/>
  <c r="M36" i="2"/>
  <c r="S36" i="2" s="1"/>
  <c r="M42" i="2"/>
  <c r="K36" i="2"/>
  <c r="K51" i="2"/>
  <c r="R51" i="2" s="1"/>
  <c r="M20" i="2"/>
  <c r="S20" i="2" s="1"/>
  <c r="M23" i="2"/>
  <c r="S23" i="2" s="1"/>
  <c r="M29" i="2"/>
  <c r="S29" i="2" s="1"/>
  <c r="M51" i="2"/>
  <c r="S51" i="2" s="1"/>
  <c r="M56" i="2"/>
  <c r="S56" i="2" s="1"/>
  <c r="M59" i="2"/>
  <c r="S59" i="2" s="1"/>
  <c r="M8" i="2"/>
  <c r="S8" i="2" s="1"/>
  <c r="K14" i="2"/>
  <c r="R14" i="2" s="1"/>
  <c r="K59" i="2"/>
  <c r="H24" i="3"/>
  <c r="K23" i="2"/>
  <c r="H33" i="3"/>
  <c r="K8" i="2"/>
  <c r="H29" i="3"/>
  <c r="K29" i="2"/>
  <c r="K42" i="2"/>
  <c r="L41" i="2"/>
  <c r="D41" i="3" s="1"/>
  <c r="F22" i="3"/>
  <c r="L7" i="2"/>
  <c r="I50" i="2"/>
  <c r="L50" i="2"/>
  <c r="D42" i="3" s="1"/>
  <c r="H38" i="3" l="1"/>
  <c r="R29" i="2"/>
  <c r="H23" i="3"/>
  <c r="R8" i="2"/>
  <c r="H31" i="3"/>
  <c r="R23" i="2"/>
  <c r="H43" i="3"/>
  <c r="R59" i="2"/>
  <c r="H39" i="3"/>
  <c r="R36" i="2"/>
  <c r="K41" i="2"/>
  <c r="R41" i="2" s="1"/>
  <c r="R42" i="2"/>
  <c r="M41" i="2"/>
  <c r="S41" i="2" s="1"/>
  <c r="S42" i="2"/>
  <c r="I28" i="2"/>
  <c r="I65" i="2" s="1"/>
  <c r="I73" i="2" s="1"/>
  <c r="F89" i="3"/>
  <c r="F84" i="3" s="1"/>
  <c r="F92" i="3" s="1"/>
  <c r="M7" i="2"/>
  <c r="S7" i="2" s="1"/>
  <c r="M50" i="2"/>
  <c r="H41" i="3"/>
  <c r="L28" i="2"/>
  <c r="L65" i="2" s="1"/>
  <c r="L73" i="2" s="1"/>
  <c r="M28" i="2" l="1"/>
  <c r="S28" i="2" s="1"/>
  <c r="S50" i="2"/>
  <c r="M65" i="2"/>
  <c r="F37" i="3"/>
  <c r="F45" i="3" s="1"/>
  <c r="M73" i="2" l="1"/>
  <c r="K78" i="2"/>
  <c r="H59" i="2"/>
  <c r="D90" i="3" s="1"/>
  <c r="H90" i="3" s="1"/>
  <c r="H58" i="2"/>
  <c r="K58" i="2" s="1"/>
  <c r="R58" i="2" s="1"/>
  <c r="H51" i="2"/>
  <c r="H42" i="2"/>
  <c r="H41" i="2" s="1"/>
  <c r="D88" i="3" s="1"/>
  <c r="H88" i="3" s="1"/>
  <c r="H36" i="2"/>
  <c r="D86" i="3" s="1"/>
  <c r="H86" i="3" s="1"/>
  <c r="H29" i="2"/>
  <c r="D85" i="3" s="1"/>
  <c r="H23" i="2"/>
  <c r="D78" i="3" s="1"/>
  <c r="H78" i="3" s="1"/>
  <c r="H22" i="2"/>
  <c r="H14" i="2"/>
  <c r="D71" i="3" s="1"/>
  <c r="H71" i="3" s="1"/>
  <c r="H8" i="2"/>
  <c r="D70" i="3" s="1"/>
  <c r="H70" i="3" s="1"/>
  <c r="K22" i="2" l="1"/>
  <c r="R22" i="2" s="1"/>
  <c r="D77" i="3"/>
  <c r="H77" i="3" s="1"/>
  <c r="H85" i="3"/>
  <c r="H30" i="3"/>
  <c r="K79" i="2"/>
  <c r="K20" i="2"/>
  <c r="R20" i="2" s="1"/>
  <c r="H56" i="2"/>
  <c r="H50" i="2" s="1"/>
  <c r="K56" i="2"/>
  <c r="H20" i="2"/>
  <c r="D75" i="3" s="1"/>
  <c r="H7" i="2" l="1"/>
  <c r="K50" i="2"/>
  <c r="R50" i="2" s="1"/>
  <c r="R56" i="2"/>
  <c r="D69" i="3"/>
  <c r="H75" i="3"/>
  <c r="H69" i="3" s="1"/>
  <c r="H28" i="2"/>
  <c r="H65" i="2" s="1"/>
  <c r="H73" i="2" s="1"/>
  <c r="D89" i="3"/>
  <c r="K28" i="2"/>
  <c r="R28" i="2" s="1"/>
  <c r="K7" i="2"/>
  <c r="R7" i="2" s="1"/>
  <c r="H89" i="3" l="1"/>
  <c r="H84" i="3" s="1"/>
  <c r="H92" i="3" s="1"/>
  <c r="D84" i="3"/>
  <c r="D92" i="3" s="1"/>
  <c r="K65" i="2"/>
  <c r="H28" i="3"/>
  <c r="H22" i="3" s="1"/>
  <c r="D22" i="3"/>
  <c r="D37" i="3"/>
  <c r="H42" i="3"/>
  <c r="H37" i="3" s="1"/>
  <c r="K73" i="2" l="1"/>
  <c r="H45" i="3"/>
  <c r="D45" i="3"/>
</calcChain>
</file>

<file path=xl/sharedStrings.xml><?xml version="1.0" encoding="utf-8"?>
<sst xmlns="http://schemas.openxmlformats.org/spreadsheetml/2006/main" count="558" uniqueCount="372">
  <si>
    <t>(у хиљадама динара)</t>
  </si>
  <si>
    <t>Група рачуна, рачун</t>
  </si>
  <si>
    <t>П О З И Ц И Ј А</t>
  </si>
  <si>
    <t>АОП</t>
  </si>
  <si>
    <t>Напомена број</t>
  </si>
  <si>
    <t>Износ</t>
  </si>
  <si>
    <t>Текућа година</t>
  </si>
  <si>
    <t>Претходна година</t>
  </si>
  <si>
    <t>1</t>
  </si>
  <si>
    <t xml:space="preserve">                АКТИВА</t>
  </si>
  <si>
    <t>00</t>
  </si>
  <si>
    <t>А.</t>
  </si>
  <si>
    <t>НЕУПЛАЋЕНИ УПИСАНИ КАПИТАЛ</t>
  </si>
  <si>
    <t>0001</t>
  </si>
  <si>
    <t>Б.</t>
  </si>
  <si>
    <t>0002</t>
  </si>
  <si>
    <t>01, осим 012, 013 И дела 019</t>
  </si>
  <si>
    <t>I</t>
  </si>
  <si>
    <t>НЕМАТЕРИЈАЛНА УЛАГАЊА (ИМОВИНА)</t>
  </si>
  <si>
    <t>0003</t>
  </si>
  <si>
    <t>012, део 019</t>
  </si>
  <si>
    <t>II</t>
  </si>
  <si>
    <t xml:space="preserve">ГУДВИЛ </t>
  </si>
  <si>
    <t>0004</t>
  </si>
  <si>
    <t>013, део 019</t>
  </si>
  <si>
    <t>III</t>
  </si>
  <si>
    <t>СОФТВЕР И ОСТАЛА ПРАВА</t>
  </si>
  <si>
    <t>0005</t>
  </si>
  <si>
    <t>IV</t>
  </si>
  <si>
    <t>0006</t>
  </si>
  <si>
    <t>020, 022, 023, 025, 026, 027 део, 028 део и 029</t>
  </si>
  <si>
    <t>1.Некретнине, постројења и опрема који служе за обављање делатности</t>
  </si>
  <si>
    <t>0007</t>
  </si>
  <si>
    <t>024, део 027, део 028, део 029</t>
  </si>
  <si>
    <t>2. Инвестиционе некретнине</t>
  </si>
  <si>
    <t>0008</t>
  </si>
  <si>
    <t>021, део 027, део 028, део 029</t>
  </si>
  <si>
    <t>V</t>
  </si>
  <si>
    <t>БИОЛОШКА СРЕДСТВА</t>
  </si>
  <si>
    <t>0009</t>
  </si>
  <si>
    <t>03, осим 037</t>
  </si>
  <si>
    <t>VI</t>
  </si>
  <si>
    <t>0010</t>
  </si>
  <si>
    <t>0011</t>
  </si>
  <si>
    <t>030 и 039 део</t>
  </si>
  <si>
    <t>а) зависних правних лица</t>
  </si>
  <si>
    <t>0012</t>
  </si>
  <si>
    <t>031 и 039 део</t>
  </si>
  <si>
    <t>б) придружених правних лица и заједничким подухватима</t>
  </si>
  <si>
    <t>0013</t>
  </si>
  <si>
    <t>део 038 и 039 део</t>
  </si>
  <si>
    <t>в) осталих правних лица</t>
  </si>
  <si>
    <t>0014</t>
  </si>
  <si>
    <t>0015</t>
  </si>
  <si>
    <t>036, део 039</t>
  </si>
  <si>
    <t>0016</t>
  </si>
  <si>
    <t>део 036, део 039</t>
  </si>
  <si>
    <t>а) Дужничке хартије од вредности са фиксним приносом</t>
  </si>
  <si>
    <t>0017</t>
  </si>
  <si>
    <t>б) Остале хартије од вредности и инвестиције које се држе до доспећа</t>
  </si>
  <si>
    <t>0018</t>
  </si>
  <si>
    <t>033, део 039</t>
  </si>
  <si>
    <t>2.2. Депозити код банака</t>
  </si>
  <si>
    <t>0019</t>
  </si>
  <si>
    <t>део 038, део 039</t>
  </si>
  <si>
    <t>2.3. Остали непоменути дугорочни финансијски пласмани</t>
  </si>
  <si>
    <t>0020</t>
  </si>
  <si>
    <t>04, осим 040</t>
  </si>
  <si>
    <t>VII</t>
  </si>
  <si>
    <t>ОСТАЛА ДУГОРОЧНА СРЕДСТВА</t>
  </si>
  <si>
    <t>0021</t>
  </si>
  <si>
    <t>040</t>
  </si>
  <si>
    <t>VIII</t>
  </si>
  <si>
    <t>ОДЛОЖЕНА ПОРЕСКА СРЕДСТВА</t>
  </si>
  <si>
    <t>0022</t>
  </si>
  <si>
    <t>В</t>
  </si>
  <si>
    <t>0023</t>
  </si>
  <si>
    <t>10, 13 и 15</t>
  </si>
  <si>
    <t>ЗАЛИХЕ</t>
  </si>
  <si>
    <t>0024</t>
  </si>
  <si>
    <t>14</t>
  </si>
  <si>
    <t>СТАЛНА СРЕДСТВА НАМЕЊЕНА ПРОДАЈИ И СРЕДСТВА ПОСЛОВАЊА КОЈЕ СЕ ОБУСТАВЉА</t>
  </si>
  <si>
    <t>0025</t>
  </si>
  <si>
    <t>0026</t>
  </si>
  <si>
    <t>0027</t>
  </si>
  <si>
    <t>део 20, део 21</t>
  </si>
  <si>
    <t>1.1.Потраживања за премију осигурања, саосигурања и реосигурања</t>
  </si>
  <si>
    <t>0028</t>
  </si>
  <si>
    <t>1.2. Потраживања од реосигуравача и ретроцесионара</t>
  </si>
  <si>
    <t>0029</t>
  </si>
  <si>
    <t>део 21</t>
  </si>
  <si>
    <t>1.3.Потраживања за регресе</t>
  </si>
  <si>
    <t>0030</t>
  </si>
  <si>
    <t>22, осим 223</t>
  </si>
  <si>
    <t>1.4. Остала потраживања</t>
  </si>
  <si>
    <t>0031</t>
  </si>
  <si>
    <t>223</t>
  </si>
  <si>
    <t>2. Потраживања за више плаћен порез на добитак</t>
  </si>
  <si>
    <t>0032</t>
  </si>
  <si>
    <t>0033</t>
  </si>
  <si>
    <t>233, део 239</t>
  </si>
  <si>
    <t>0034</t>
  </si>
  <si>
    <t>део 233, део 239</t>
  </si>
  <si>
    <t>а) Дужничке хартије од вредности расположиве за продају</t>
  </si>
  <si>
    <t>0035</t>
  </si>
  <si>
    <t>б) Власничке хартије од вредности расположиве за продају</t>
  </si>
  <si>
    <t>0036</t>
  </si>
  <si>
    <t>в) Остале хартије од вредности и финансијска средства расположива за продају</t>
  </si>
  <si>
    <t>0037</t>
  </si>
  <si>
    <t>236, део 239</t>
  </si>
  <si>
    <t>0038</t>
  </si>
  <si>
    <t>део 236, део 239</t>
  </si>
  <si>
    <t>а) Дужничке хартије од вредности које се исказују по фер вредности кроз биланс успеха</t>
  </si>
  <si>
    <t>0039</t>
  </si>
  <si>
    <t>б) Власничке хартије од вредности које се исказују по фер вредности кроз биланс успеха</t>
  </si>
  <si>
    <t>0040</t>
  </si>
  <si>
    <t>в) Остале хартије од вредности и финансијска средства која се исказују по фер вредности кроз биланс успеха</t>
  </si>
  <si>
    <t>0041</t>
  </si>
  <si>
    <t>232, део 239</t>
  </si>
  <si>
    <t>3.3. Краткорочни депозити код банака</t>
  </si>
  <si>
    <t>0042</t>
  </si>
  <si>
    <t>235, 238, део 239</t>
  </si>
  <si>
    <t>3.4. Остали краткорочни финансијски пласмани</t>
  </si>
  <si>
    <t>0043</t>
  </si>
  <si>
    <t>24</t>
  </si>
  <si>
    <t>4. Готовински еквиваленти и готовина</t>
  </si>
  <si>
    <t>0044</t>
  </si>
  <si>
    <t>26</t>
  </si>
  <si>
    <t>ПОРЕЗ НА ДОДАТУ ВРЕДНОСТ</t>
  </si>
  <si>
    <t>0045</t>
  </si>
  <si>
    <t>АКТИВНА ВРЕМЕНСКА РАЗГРАНИЧЕЊА (0047+0048)</t>
  </si>
  <si>
    <t>0046</t>
  </si>
  <si>
    <t>274</t>
  </si>
  <si>
    <t>1.Разграничени трошкови прибаве осигурања</t>
  </si>
  <si>
    <t>0047</t>
  </si>
  <si>
    <t>270, 271, 272, 273, 279</t>
  </si>
  <si>
    <t>2. Друга активна временска разграничења</t>
  </si>
  <si>
    <t>0048</t>
  </si>
  <si>
    <t>0049</t>
  </si>
  <si>
    <t>275</t>
  </si>
  <si>
    <t>1. Резерве за преносне премије које падају на терет саосигуравача, реосигуравача и ретроцесионара</t>
  </si>
  <si>
    <t>0050</t>
  </si>
  <si>
    <t>276</t>
  </si>
  <si>
    <t>2. Резервисане штете  које падају на терет саосигуравача, реосигуравача и ретроцесионара</t>
  </si>
  <si>
    <t>0051</t>
  </si>
  <si>
    <t>277</t>
  </si>
  <si>
    <t>3. Остале техничке резерве које падају на терет саосигуравача, реосигуравача и ретроцесионара</t>
  </si>
  <si>
    <t>0052</t>
  </si>
  <si>
    <t>Г</t>
  </si>
  <si>
    <t>0053</t>
  </si>
  <si>
    <t>88</t>
  </si>
  <si>
    <t>Д</t>
  </si>
  <si>
    <t>ВАНБИЛАНСНА АКТИВА</t>
  </si>
  <si>
    <t xml:space="preserve">                  П А С И В А</t>
  </si>
  <si>
    <t>A</t>
  </si>
  <si>
    <t>0401</t>
  </si>
  <si>
    <t>0402</t>
  </si>
  <si>
    <t>1. Акцијски капитал</t>
  </si>
  <si>
    <t>0403</t>
  </si>
  <si>
    <t>303 и 304</t>
  </si>
  <si>
    <t>2. Државни и друштвени капитал</t>
  </si>
  <si>
    <t>0404</t>
  </si>
  <si>
    <t>301 и 302</t>
  </si>
  <si>
    <t>3. Улози друштва за узајамно осигурање</t>
  </si>
  <si>
    <t>0405</t>
  </si>
  <si>
    <t>4. Остали капитал</t>
  </si>
  <si>
    <t>0406</t>
  </si>
  <si>
    <t>0407</t>
  </si>
  <si>
    <t>0408</t>
  </si>
  <si>
    <t>1.Емисиона премија</t>
  </si>
  <si>
    <t>0409</t>
  </si>
  <si>
    <t>2. Законске, статутарне и друге резерве</t>
  </si>
  <si>
    <t>0410</t>
  </si>
  <si>
    <t>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</si>
  <si>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</si>
  <si>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</si>
  <si>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НЕРЕАЛИЗОВАНИ ДОБИЦИ</t>
  </si>
  <si>
    <t>0412</t>
  </si>
  <si>
    <t>НЕРЕАЛИЗОВАНИ ГУБИЦИ</t>
  </si>
  <si>
    <t>0413</t>
  </si>
  <si>
    <t>34, осим 342</t>
  </si>
  <si>
    <t>НЕРАСПОРЕЂЕНА ДОБИТ  (0415+0416)</t>
  </si>
  <si>
    <t>0414</t>
  </si>
  <si>
    <t>1. Нераспоређени добитак ранијих година</t>
  </si>
  <si>
    <t>0415</t>
  </si>
  <si>
    <t>2. Нераспоређени добитак текуће године</t>
  </si>
  <si>
    <t>0416</t>
  </si>
  <si>
    <t>35, осим 352</t>
  </si>
  <si>
    <t>0417</t>
  </si>
  <si>
    <t>1. Губитак из ранијих година</t>
  </si>
  <si>
    <t>0418</t>
  </si>
  <si>
    <t>2. Губитак текуће године</t>
  </si>
  <si>
    <t>0419</t>
  </si>
  <si>
    <t>037, 237</t>
  </si>
  <si>
    <t>IX</t>
  </si>
  <si>
    <t>ОТКУПЉЕНЕ СОПСТВЕНЕ АКЦИЈЕ</t>
  </si>
  <si>
    <t>0420</t>
  </si>
  <si>
    <t>X</t>
  </si>
  <si>
    <t>УЧЕШЋА БЕЗ ПРАВА КОНТРОЛЕ</t>
  </si>
  <si>
    <t>0421</t>
  </si>
  <si>
    <t>Б</t>
  </si>
  <si>
    <t>РЕЗЕРВИСАЊА И ОБАВЕЗЕ  (0423 + 0430 + 0434 + 0435 + 0444 + 0453 + 0457)</t>
  </si>
  <si>
    <t>0422</t>
  </si>
  <si>
    <t>ДУГОРОЧНА РЕЗЕРВИСАЊА  (0424 + 0425 + 0426 + 0427 + 0428 + 0429)</t>
  </si>
  <si>
    <t>0423</t>
  </si>
  <si>
    <t>400, 403</t>
  </si>
  <si>
    <t>1. Математичка резерва</t>
  </si>
  <si>
    <t>0424</t>
  </si>
  <si>
    <t>2. Резерве за осигурања код којих су осигураници прихватили да учествују у инвестиционом ризику</t>
  </si>
  <si>
    <t>0425</t>
  </si>
  <si>
    <t>3. Резерве за изравнање ризика</t>
  </si>
  <si>
    <t>0426</t>
  </si>
  <si>
    <t>4. Резерве за бонусе и попусте</t>
  </si>
  <si>
    <t>0427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</si>
  <si>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</si>
  <si>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</si>
  <si>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</si>
  <si>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</si>
  <si>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</si>
  <si>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ДУГОРОЧНЕ ОБАВЕЗЕ  (0431 + 0432 + 0433)</t>
  </si>
  <si>
    <t>0430</t>
  </si>
  <si>
    <t>а) према матичним и зависним правним лицима</t>
  </si>
  <si>
    <t>0431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</si>
  <si>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</si>
  <si>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</si>
  <si>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</si>
  <si>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</si>
  <si>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</si>
  <si>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ОДЛОЖЕНЕ ПОРЕСКЕ ОБАВЕЗЕ</t>
  </si>
  <si>
    <t>0434</t>
  </si>
  <si>
    <t>КРАТКОРОЧНЕ ОБАВЕЗЕ (0436 + 0440 + 0441 + 0442 + 0443)</t>
  </si>
  <si>
    <t>0435</t>
  </si>
  <si>
    <t>1. Краткорочне финансијске обавезе (0437 + 0438 + 0439)</t>
  </si>
  <si>
    <t>0436</t>
  </si>
  <si>
    <t>0437</t>
  </si>
  <si>
    <t>0438</t>
  </si>
  <si>
    <t>од 422 до 429, осим 427</t>
  </si>
  <si>
    <t>в) остале краткорочне финансијске обавезе обавезе</t>
  </si>
  <si>
    <t>0439</t>
  </si>
  <si>
    <t>2. Обавезе по основу сталних средстава намењених продаји и средства пословања које се обуставља</t>
  </si>
  <si>
    <t>0440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</si>
  <si>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</si>
  <si>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</si>
  <si>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</si>
  <si>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</si>
  <si>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</si>
  <si>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5. Обавезе за порез из резултата</t>
  </si>
  <si>
    <t>0443</t>
  </si>
  <si>
    <t>ПАСИВНА ВРЕМЕНСКА РАЗГРАНИЧЕЊА 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</si>
  <si>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</si>
  <si>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</si>
  <si>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</si>
  <si>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</si>
  <si>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</si>
  <si>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</si>
  <si>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</si>
  <si>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</si>
  <si>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</si>
  <si>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 xml:space="preserve"> 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</si>
  <si>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</si>
  <si>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</si>
  <si>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</si>
  <si>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</si>
  <si>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</si>
  <si>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</si>
  <si>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</si>
  <si>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</si>
  <si>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</si>
  <si>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</si>
  <si>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</si>
  <si>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</si>
  <si>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</si>
  <si>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</si>
  <si>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</si>
  <si>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</si>
  <si>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</si>
  <si>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</si>
  <si>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</si>
  <si>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</si>
  <si>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</si>
  <si>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</si>
  <si>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ДРУГЕ ТЕХНИЧКЕ РЕЗЕРВЕ ОСИГУРАЊА - ДО ГОДИНУ ДАНА</t>
  </si>
  <si>
    <t>0457</t>
  </si>
  <si>
    <t>ГУБИТАК ИЗНАД ВИСИНЕ КАПИТАЛА</t>
  </si>
  <si>
    <t>0458</t>
  </si>
  <si>
    <t>УКУПНА ПАСИВА (0401 + 0422 - 0458)</t>
  </si>
  <si>
    <t>0459</t>
  </si>
  <si>
    <t>89</t>
  </si>
  <si>
    <t>ВАНБИЛАНСНА ПАСИВА</t>
  </si>
  <si>
    <t>0460</t>
  </si>
  <si>
    <t>Законски заступник</t>
  </si>
  <si>
    <t>У Београду,</t>
  </si>
  <si>
    <t xml:space="preserve">дана  _____________ </t>
  </si>
  <si>
    <t>_____________________________</t>
  </si>
  <si>
    <t>РЕЗЕРВЕ (0409 + 0410)</t>
  </si>
  <si>
    <t>ГУБИТАК ДО ВИСИНЕ КАПИТАЛА (0418 + 0419)</t>
  </si>
  <si>
    <t>3. Друга пасивна временска разграничења (0451 + 0452)</t>
  </si>
  <si>
    <t xml:space="preserve">СТАЛНА ИМОВИНА  (0003 + 0004 + 0005 + 0006 + 0009 + 0010 + 0021 + 0022) </t>
  </si>
  <si>
    <t>НЕКРЕТНИНЕ, ПОСТРОЈЕЊА, ОПРЕМА И БИОЛОШКА СРЕДСТВА (0007 + 0008)</t>
  </si>
  <si>
    <t>ДУГОРОЧНИ ФИНАНСИЈСКИ ПЛАСМАНИ  (0011 + 0015)</t>
  </si>
  <si>
    <t>1. Учешћа у капиталу (0012 + 0013 + 0014)</t>
  </si>
  <si>
    <t>2. Остали дугорочни финансијски пласмани  (0016 + 0019 + 0020)</t>
  </si>
  <si>
    <t>2.1.Инвестиције које се држе до доспећа (0017 + 0018)</t>
  </si>
  <si>
    <t>ОБРТНА ИМОВИНА  (0024 + 0025 + 0026 + 0045 + 0046 + 0049)</t>
  </si>
  <si>
    <t xml:space="preserve"> ПОТРАЖИВАЊА, ПЛАСМАНИ И ГОТОВИНА (0027 + 0032 + 0033 + 0044)</t>
  </si>
  <si>
    <t>3. Финансијски пласмани (0034 + 0038 + 0042 + 0043)</t>
  </si>
  <si>
    <t>3.1. Финансијска средства расположива за продају (0035 + 0036 + 0037)</t>
  </si>
  <si>
    <t>3.2. Финансијска средства која се исказују по фер вредности кроз биланс успеха (0039 + 0040 + 0041)</t>
  </si>
  <si>
    <t>ТЕХНИЧКЕ РЕЗЕРВЕ КОЈЕ ПАДАЈУ НА ТЕРЕТ САОСИГУРАВАЧА, РЕОСИГУРАВАЧА И РЕТРОЦЕСИОНАРА (0050 + 0051 + 0052)</t>
  </si>
  <si>
    <t>УКУПНА АКТИВА (0001 + 0002 + 0023)</t>
  </si>
  <si>
    <t>0054</t>
  </si>
  <si>
    <t>02, осим 021, дела 027, дела 028 и дела 029</t>
  </si>
  <si>
    <t>1.Потраживања (0028 + 0029 + 0030 + 0031)</t>
  </si>
  <si>
    <t>Супотписник законског заступника</t>
  </si>
  <si>
    <t>Крајње стање</t>
  </si>
  <si>
    <t>Почетно стање</t>
  </si>
  <si>
    <t xml:space="preserve">на дан 31.12.2016.  године   </t>
  </si>
  <si>
    <t>Крајње стање (некориг.)</t>
  </si>
  <si>
    <t>Корекције</t>
  </si>
  <si>
    <t>6а</t>
  </si>
  <si>
    <t>6б</t>
  </si>
  <si>
    <t>Почетно стање (некориг.)</t>
  </si>
  <si>
    <t>7а</t>
  </si>
  <si>
    <t>Почетно стање (некориг)</t>
  </si>
  <si>
    <t>резултат:</t>
  </si>
  <si>
    <t>АКТИВА</t>
  </si>
  <si>
    <t xml:space="preserve">СТАЛНА ИМОВИНА </t>
  </si>
  <si>
    <t>Нематеријална улагања (имовина)</t>
  </si>
  <si>
    <t>Софтвер и остала права</t>
  </si>
  <si>
    <t xml:space="preserve">Некретнине, постројења и опрема </t>
  </si>
  <si>
    <t xml:space="preserve">Дугорочни финансијски пласмани </t>
  </si>
  <si>
    <t>Одложена пореска средства</t>
  </si>
  <si>
    <t xml:space="preserve">ОБРТНА ИМОВИНА </t>
  </si>
  <si>
    <t>Залихе</t>
  </si>
  <si>
    <t xml:space="preserve">Потраживања, пласмани и готовина </t>
  </si>
  <si>
    <t>Порез на додату вредност</t>
  </si>
  <si>
    <t xml:space="preserve">Активна временска разграничења </t>
  </si>
  <si>
    <t xml:space="preserve">Техничке резерве које падају на терет саосигуравача, реосигуравача и ретроцесионара </t>
  </si>
  <si>
    <t xml:space="preserve">УКУПНА АКТИВА </t>
  </si>
  <si>
    <t>ПАСИВА</t>
  </si>
  <si>
    <t xml:space="preserve">КАПИТАЛ </t>
  </si>
  <si>
    <t xml:space="preserve">Основни и остали капитал </t>
  </si>
  <si>
    <t xml:space="preserve">Резерве </t>
  </si>
  <si>
    <t>Ревалоризационе резерве по основу ревалоризације нематеријалне имовине, некретнина, постројења и опреме</t>
  </si>
  <si>
    <t>Нереализовани добици</t>
  </si>
  <si>
    <t>Нереализовани губици</t>
  </si>
  <si>
    <t xml:space="preserve">Нераспоређена добит  </t>
  </si>
  <si>
    <t xml:space="preserve">1. Нераспоређени добитак ранијих година  </t>
  </si>
  <si>
    <t xml:space="preserve">1. Нераспоређени добитак текуће године </t>
  </si>
  <si>
    <t xml:space="preserve">Губитак до висине капитала </t>
  </si>
  <si>
    <t>Откупљене сопствене акције</t>
  </si>
  <si>
    <t>Учешћа без права контроле</t>
  </si>
  <si>
    <t xml:space="preserve">РЕЗЕРВИСАЊА И ОБАВЕЗЕ </t>
  </si>
  <si>
    <t xml:space="preserve">Дугорочна резервисања </t>
  </si>
  <si>
    <t>Дугорочне обавезе</t>
  </si>
  <si>
    <t>Одложене пореске обавезе</t>
  </si>
  <si>
    <t xml:space="preserve">Краткорочне обавезе </t>
  </si>
  <si>
    <t xml:space="preserve">Пасивна временска разграничења </t>
  </si>
  <si>
    <t xml:space="preserve">Резервисане штете </t>
  </si>
  <si>
    <t>УКУПНА ПАСИВА</t>
  </si>
  <si>
    <t>31. децембар 2014.</t>
  </si>
  <si>
    <t>пре корекције</t>
  </si>
  <si>
    <t>1. јануар 2015.</t>
  </si>
  <si>
    <t xml:space="preserve"> кориговано</t>
  </si>
  <si>
    <t>31. децембар 2015.</t>
  </si>
  <si>
    <t>1. јануар 2016.</t>
  </si>
  <si>
    <t>Корекције БУ 2015</t>
  </si>
  <si>
    <t>Корекције ранијих година</t>
  </si>
  <si>
    <t>6ц</t>
  </si>
  <si>
    <t>КАПИТАЛ (0402 + 0407 + 0408 + 0411 + 0412 - 0413 + 0414 - 0417 - 0420 + 0421)</t>
  </si>
  <si>
    <t>ОСНОВНИ И ОСТАЛИ КАПИТАЛ (0403 + 0404 + 0405 + 0406)</t>
  </si>
  <si>
    <t>БИЛАНС СТАЊА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</si>
</sst>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;\-"/>
  </numFmts>
  <fonts count="26" x14ac:knownFonts="1">
    <font>
      <sz val="11"/>
      <color theme="1"/>
      <name val="Arial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name val="Arial"/>
      <family val="2"/>
      <charset val="238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</font>
    <font>
      <b/>
      <i/>
      <sz val="8"/>
      <color rgb="FF000000"/>
      <name val="Arial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7EDDB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220">
    <xf numFmtId="0" fontId="0" fillId="0" borderId="0" xfId="0"/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49" fontId="12" fillId="0" borderId="15" xfId="0" applyNumberFormat="1" applyFont="1" applyFill="1" applyBorder="1" applyAlignment="1" applyProtection="1">
      <alignment wrapText="1"/>
    </xf>
    <xf numFmtId="3" fontId="5" fillId="0" borderId="15" xfId="0" applyNumberFormat="1" applyFont="1" applyFill="1" applyBorder="1" applyAlignment="1" applyProtection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3" fontId="13" fillId="0" borderId="15" xfId="0" applyNumberFormat="1" applyFont="1" applyFill="1" applyBorder="1" applyAlignment="1" applyProtection="1">
      <alignment wrapText="1"/>
    </xf>
    <xf numFmtId="3" fontId="2" fillId="0" borderId="0" xfId="0" applyNumberFormat="1" applyFont="1" applyAlignment="1" applyProtection="1">
      <alignment vertical="center" wrapText="1"/>
      <protection locked="0"/>
    </xf>
    <xf numFmtId="49" fontId="12" fillId="0" borderId="15" xfId="0" applyNumberFormat="1" applyFont="1" applyFill="1" applyBorder="1" applyAlignment="1" applyProtection="1">
      <alignment horizontal="center" wrapText="1"/>
    </xf>
    <xf numFmtId="0" fontId="13" fillId="0" borderId="18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 applyProtection="1">
      <alignment horizontal="left" vertical="center" wrapText="1"/>
    </xf>
    <xf numFmtId="49" fontId="5" fillId="0" borderId="15" xfId="0" applyNumberFormat="1" applyFont="1" applyFill="1" applyBorder="1" applyAlignment="1" applyProtection="1">
      <alignment wrapText="1"/>
    </xf>
    <xf numFmtId="49" fontId="12" fillId="0" borderId="21" xfId="0" applyNumberFormat="1" applyFont="1" applyFill="1" applyBorder="1" applyAlignment="1" applyProtection="1">
      <alignment wrapText="1"/>
    </xf>
    <xf numFmtId="0" fontId="14" fillId="0" borderId="21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vertical="center" wrapText="1"/>
    </xf>
    <xf numFmtId="49" fontId="5" fillId="0" borderId="21" xfId="0" applyNumberFormat="1" applyFont="1" applyFill="1" applyBorder="1" applyAlignment="1" applyProtection="1">
      <alignment wrapText="1"/>
    </xf>
    <xf numFmtId="3" fontId="5" fillId="0" borderId="21" xfId="0" applyNumberFormat="1" applyFont="1" applyFill="1" applyBorder="1" applyAlignment="1" applyProtection="1">
      <alignment wrapText="1"/>
      <protection locked="0"/>
    </xf>
    <xf numFmtId="3" fontId="13" fillId="0" borderId="21" xfId="0" applyNumberFormat="1" applyFont="1" applyFill="1" applyBorder="1" applyAlignment="1" applyProtection="1">
      <alignment wrapText="1"/>
    </xf>
    <xf numFmtId="0" fontId="7" fillId="0" borderId="0" xfId="0" applyFont="1" applyAlignment="1" applyProtection="1">
      <alignment vertical="center" wrapText="1"/>
    </xf>
    <xf numFmtId="49" fontId="12" fillId="0" borderId="21" xfId="0" applyNumberFormat="1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49" fontId="5" fillId="0" borderId="21" xfId="0" quotePrefix="1" applyNumberFormat="1" applyFont="1" applyFill="1" applyBorder="1" applyAlignment="1" applyProtection="1">
      <alignment horizontal="right" vertical="center" wrapText="1"/>
    </xf>
    <xf numFmtId="3" fontId="2" fillId="0" borderId="21" xfId="0" quotePrefix="1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vertical="center" wrapText="1"/>
    </xf>
    <xf numFmtId="49" fontId="5" fillId="0" borderId="21" xfId="0" applyNumberFormat="1" applyFont="1" applyFill="1" applyBorder="1" applyAlignment="1" applyProtection="1">
      <alignment horizontal="right" vertical="center" wrapText="1"/>
    </xf>
    <xf numFmtId="3" fontId="2" fillId="0" borderId="21" xfId="0" applyNumberFormat="1" applyFont="1" applyFill="1" applyBorder="1" applyAlignment="1" applyProtection="1">
      <alignment horizontal="right" vertical="center" wrapText="1"/>
      <protection locked="0"/>
    </xf>
    <xf numFmtId="3" fontId="13" fillId="0" borderId="21" xfId="0" applyNumberFormat="1" applyFont="1" applyFill="1" applyBorder="1" applyAlignment="1" applyProtection="1">
      <alignment horizontal="right" vertical="center" wrapText="1"/>
    </xf>
    <xf numFmtId="0" fontId="12" fillId="0" borderId="21" xfId="0" applyFont="1" applyFill="1" applyBorder="1" applyAlignment="1" applyProtection="1">
      <alignment vertical="center" wrapText="1"/>
    </xf>
    <xf numFmtId="0" fontId="12" fillId="0" borderId="21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vertical="center" wrapText="1"/>
    </xf>
    <xf numFmtId="49" fontId="5" fillId="0" borderId="21" xfId="0" applyNumberFormat="1" applyFont="1" applyFill="1" applyBorder="1" applyAlignment="1" applyProtection="1">
      <alignment horizontal="right" vertical="center" wrapText="1"/>
      <protection hidden="1"/>
    </xf>
    <xf numFmtId="3" fontId="2" fillId="0" borderId="21" xfId="0" applyNumberFormat="1" applyFont="1" applyFill="1" applyBorder="1" applyAlignment="1" applyProtection="1">
      <alignment horizontal="right" vertical="center" wrapText="1"/>
      <protection locked="0" hidden="1"/>
    </xf>
    <xf numFmtId="3" fontId="5" fillId="0" borderId="21" xfId="0" applyNumberFormat="1" applyFont="1" applyFill="1" applyBorder="1" applyAlignment="1" applyProtection="1">
      <alignment horizontal="right" vertical="center" wrapText="1"/>
      <protection hidden="1"/>
    </xf>
    <xf numFmtId="3" fontId="5" fillId="0" borderId="21" xfId="0" applyNumberFormat="1" applyFont="1" applyFill="1" applyBorder="1" applyAlignment="1" applyProtection="1">
      <alignment horizontal="right" vertical="center" wrapText="1"/>
    </xf>
    <xf numFmtId="3" fontId="5" fillId="0" borderId="21" xfId="0" applyNumberFormat="1" applyFont="1" applyFill="1" applyBorder="1" applyAlignment="1" applyProtection="1">
      <alignment horizontal="right" vertical="center" wrapText="1"/>
      <protection locked="0"/>
    </xf>
    <xf numFmtId="49" fontId="12" fillId="0" borderId="21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5" fillId="0" borderId="15" xfId="0" applyNumberFormat="1" applyFont="1" applyFill="1" applyBorder="1" applyAlignment="1" applyProtection="1">
      <alignment horizontal="center" wrapText="1"/>
    </xf>
    <xf numFmtId="3" fontId="7" fillId="0" borderId="15" xfId="0" applyNumberFormat="1" applyFont="1" applyFill="1" applyBorder="1" applyAlignment="1" applyProtection="1">
      <alignment wrapText="1"/>
      <protection locked="0"/>
    </xf>
    <xf numFmtId="3" fontId="7" fillId="0" borderId="15" xfId="0" applyNumberFormat="1" applyFont="1" applyFill="1" applyBorder="1" applyAlignment="1" applyProtection="1">
      <alignment wrapText="1"/>
    </xf>
    <xf numFmtId="3" fontId="7" fillId="0" borderId="21" xfId="0" applyNumberFormat="1" applyFont="1" applyFill="1" applyBorder="1" applyAlignment="1" applyProtection="1">
      <alignment wrapText="1"/>
      <protection locked="0"/>
    </xf>
    <xf numFmtId="3" fontId="7" fillId="0" borderId="21" xfId="0" applyNumberFormat="1" applyFont="1" applyFill="1" applyBorder="1" applyAlignment="1" applyProtection="1">
      <alignment wrapText="1"/>
    </xf>
    <xf numFmtId="49" fontId="5" fillId="0" borderId="21" xfId="0" applyNumberFormat="1" applyFont="1" applyFill="1" applyBorder="1" applyAlignment="1" applyProtection="1">
      <alignment horizontal="center" vertical="center" wrapText="1"/>
    </xf>
    <xf numFmtId="3" fontId="7" fillId="0" borderId="21" xfId="0" applyNumberFormat="1" applyFont="1" applyFill="1" applyBorder="1" applyAlignment="1" applyProtection="1">
      <alignment vertical="center" wrapText="1"/>
      <protection locked="0"/>
    </xf>
    <xf numFmtId="3" fontId="7" fillId="0" borderId="21" xfId="0" applyNumberFormat="1" applyFont="1" applyFill="1" applyBorder="1" applyAlignment="1" applyProtection="1">
      <alignment vertical="center" wrapText="1"/>
    </xf>
    <xf numFmtId="3" fontId="2" fillId="0" borderId="21" xfId="0" applyNumberFormat="1" applyFont="1" applyFill="1" applyBorder="1" applyAlignment="1" applyProtection="1">
      <alignment vertical="center" wrapText="1"/>
      <protection locked="0"/>
    </xf>
    <xf numFmtId="3" fontId="2" fillId="0" borderId="2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 applyProtection="1">
      <alignment vertical="center" wrapText="1"/>
      <protection locked="0"/>
    </xf>
    <xf numFmtId="49" fontId="2" fillId="0" borderId="0" xfId="0" applyNumberFormat="1" applyFont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 wrapText="1"/>
      <protection locked="0"/>
    </xf>
    <xf numFmtId="49" fontId="8" fillId="0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</xf>
    <xf numFmtId="3" fontId="4" fillId="0" borderId="0" xfId="0" applyNumberFormat="1" applyFont="1" applyFill="1" applyAlignment="1" applyProtection="1">
      <alignment vertical="center" wrapText="1"/>
      <protection locked="0"/>
    </xf>
    <xf numFmtId="4" fontId="4" fillId="0" borderId="0" xfId="0" applyNumberFormat="1" applyFont="1" applyFill="1" applyAlignment="1" applyProtection="1">
      <alignment vertical="center" wrapText="1"/>
    </xf>
    <xf numFmtId="0" fontId="13" fillId="0" borderId="16" xfId="0" applyFont="1" applyFill="1" applyBorder="1" applyAlignment="1" applyProtection="1">
      <alignment vertical="center" wrapText="1"/>
    </xf>
    <xf numFmtId="0" fontId="13" fillId="0" borderId="17" xfId="0" applyFont="1" applyFill="1" applyBorder="1" applyAlignment="1" applyProtection="1">
      <alignment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7" fillId="2" borderId="0" xfId="0" applyNumberFormat="1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49" fontId="2" fillId="2" borderId="0" xfId="0" applyNumberFormat="1" applyFont="1" applyFill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3" fontId="7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3" fontId="13" fillId="3" borderId="15" xfId="0" applyNumberFormat="1" applyFont="1" applyFill="1" applyBorder="1" applyAlignment="1" applyProtection="1">
      <alignment wrapText="1"/>
    </xf>
    <xf numFmtId="3" fontId="13" fillId="3" borderId="21" xfId="0" applyNumberFormat="1" applyFont="1" applyFill="1" applyBorder="1" applyAlignment="1" applyProtection="1">
      <alignment wrapText="1"/>
    </xf>
    <xf numFmtId="3" fontId="13" fillId="3" borderId="21" xfId="0" quotePrefix="1" applyNumberFormat="1" applyFont="1" applyFill="1" applyBorder="1" applyAlignment="1" applyProtection="1">
      <alignment horizontal="right" vertical="center" wrapText="1"/>
    </xf>
    <xf numFmtId="3" fontId="13" fillId="3" borderId="21" xfId="0" applyNumberFormat="1" applyFont="1" applyFill="1" applyBorder="1" applyAlignment="1" applyProtection="1">
      <alignment horizontal="right" vertical="center" wrapText="1"/>
    </xf>
    <xf numFmtId="3" fontId="5" fillId="3" borderId="21" xfId="0" applyNumberFormat="1" applyFont="1" applyFill="1" applyBorder="1" applyAlignment="1" applyProtection="1">
      <alignment horizontal="right" vertical="center" wrapText="1"/>
      <protection hidden="1"/>
    </xf>
    <xf numFmtId="3" fontId="5" fillId="3" borderId="21" xfId="0" applyNumberFormat="1" applyFont="1" applyFill="1" applyBorder="1" applyAlignment="1" applyProtection="1">
      <alignment horizontal="right" vertical="center" wrapText="1"/>
    </xf>
    <xf numFmtId="0" fontId="16" fillId="3" borderId="12" xfId="0" applyFont="1" applyFill="1" applyBorder="1" applyAlignment="1" applyProtection="1">
      <alignment horizontal="center" vertical="center" wrapText="1"/>
      <protection locked="0"/>
    </xf>
    <xf numFmtId="0" fontId="17" fillId="3" borderId="14" xfId="0" applyFont="1" applyFill="1" applyBorder="1" applyAlignment="1" applyProtection="1">
      <alignment horizontal="center" vertical="center" wrapText="1"/>
      <protection locked="0"/>
    </xf>
    <xf numFmtId="3" fontId="16" fillId="3" borderId="15" xfId="0" applyNumberFormat="1" applyFont="1" applyFill="1" applyBorder="1" applyAlignment="1" applyProtection="1">
      <alignment wrapText="1"/>
    </xf>
    <xf numFmtId="3" fontId="16" fillId="3" borderId="21" xfId="0" applyNumberFormat="1" applyFont="1" applyFill="1" applyBorder="1" applyAlignment="1" applyProtection="1">
      <alignment wrapText="1"/>
    </xf>
    <xf numFmtId="3" fontId="16" fillId="3" borderId="21" xfId="0" quotePrefix="1" applyNumberFormat="1" applyFont="1" applyFill="1" applyBorder="1" applyAlignment="1" applyProtection="1">
      <alignment horizontal="right" vertical="center" wrapText="1"/>
    </xf>
    <xf numFmtId="3" fontId="16" fillId="3" borderId="21" xfId="0" applyNumberFormat="1" applyFont="1" applyFill="1" applyBorder="1" applyAlignment="1" applyProtection="1">
      <alignment horizontal="right" vertical="center" wrapText="1"/>
    </xf>
    <xf numFmtId="3" fontId="15" fillId="3" borderId="21" xfId="0" applyNumberFormat="1" applyFont="1" applyFill="1" applyBorder="1" applyAlignment="1" applyProtection="1">
      <alignment horizontal="right" vertical="center" wrapText="1"/>
      <protection hidden="1"/>
    </xf>
    <xf numFmtId="3" fontId="15" fillId="3" borderId="21" xfId="0" applyNumberFormat="1" applyFont="1" applyFill="1" applyBorder="1" applyAlignment="1" applyProtection="1">
      <alignment horizontal="right" vertical="center" wrapText="1"/>
    </xf>
    <xf numFmtId="0" fontId="15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 wrapText="1"/>
      <protection locked="0"/>
    </xf>
    <xf numFmtId="3" fontId="15" fillId="0" borderId="0" xfId="0" applyNumberFormat="1" applyFont="1" applyFill="1" applyAlignment="1" applyProtection="1">
      <alignment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3" fontId="7" fillId="4" borderId="15" xfId="0" applyNumberFormat="1" applyFont="1" applyFill="1" applyBorder="1" applyAlignment="1" applyProtection="1">
      <alignment wrapText="1"/>
    </xf>
    <xf numFmtId="3" fontId="16" fillId="4" borderId="15" xfId="0" applyNumberFormat="1" applyFont="1" applyFill="1" applyBorder="1" applyAlignment="1" applyProtection="1">
      <alignment wrapText="1"/>
    </xf>
    <xf numFmtId="3" fontId="7" fillId="4" borderId="21" xfId="0" applyNumberFormat="1" applyFont="1" applyFill="1" applyBorder="1" applyAlignment="1" applyProtection="1">
      <alignment wrapText="1"/>
    </xf>
    <xf numFmtId="3" fontId="16" fillId="4" borderId="21" xfId="0" applyNumberFormat="1" applyFont="1" applyFill="1" applyBorder="1" applyAlignment="1" applyProtection="1">
      <alignment wrapText="1"/>
    </xf>
    <xf numFmtId="3" fontId="7" fillId="4" borderId="21" xfId="0" applyNumberFormat="1" applyFont="1" applyFill="1" applyBorder="1" applyAlignment="1" applyProtection="1">
      <alignment vertical="center" wrapText="1"/>
    </xf>
    <xf numFmtId="3" fontId="16" fillId="4" borderId="21" xfId="0" applyNumberFormat="1" applyFont="1" applyFill="1" applyBorder="1" applyAlignment="1" applyProtection="1">
      <alignment vertical="center" wrapText="1"/>
    </xf>
    <xf numFmtId="3" fontId="2" fillId="4" borderId="21" xfId="0" applyNumberFormat="1" applyFont="1" applyFill="1" applyBorder="1" applyAlignment="1" applyProtection="1">
      <alignment vertical="center" wrapText="1"/>
    </xf>
    <xf numFmtId="3" fontId="15" fillId="4" borderId="21" xfId="0" applyNumberFormat="1" applyFont="1" applyFill="1" applyBorder="1" applyAlignment="1" applyProtection="1">
      <alignment vertical="center" wrapText="1"/>
    </xf>
    <xf numFmtId="3" fontId="7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8" fillId="2" borderId="0" xfId="1" applyFill="1"/>
    <xf numFmtId="0" fontId="18" fillId="2" borderId="0" xfId="1" applyFill="1" applyAlignment="1">
      <alignment horizontal="left"/>
    </xf>
    <xf numFmtId="164" fontId="18" fillId="2" borderId="0" xfId="1" applyNumberFormat="1" applyFill="1"/>
    <xf numFmtId="164" fontId="18" fillId="2" borderId="0" xfId="1" applyNumberFormat="1" applyFill="1" applyBorder="1"/>
    <xf numFmtId="0" fontId="19" fillId="2" borderId="0" xfId="1" applyFont="1" applyFill="1" applyAlignment="1">
      <alignment horizontal="left" vertical="center" wrapText="1"/>
    </xf>
    <xf numFmtId="164" fontId="20" fillId="2" borderId="1" xfId="1" applyNumberFormat="1" applyFont="1" applyFill="1" applyBorder="1" applyAlignment="1">
      <alignment horizontal="center" vertical="center" wrapText="1"/>
    </xf>
    <xf numFmtId="164" fontId="20" fillId="2" borderId="0" xfId="1" applyNumberFormat="1" applyFont="1" applyFill="1" applyBorder="1" applyAlignment="1">
      <alignment horizontal="center" vertical="center" wrapText="1"/>
    </xf>
    <xf numFmtId="164" fontId="19" fillId="2" borderId="0" xfId="1" applyNumberFormat="1" applyFont="1" applyFill="1" applyBorder="1" applyAlignment="1">
      <alignment horizontal="right" vertical="center" wrapText="1"/>
    </xf>
    <xf numFmtId="164" fontId="19" fillId="2" borderId="0" xfId="1" applyNumberFormat="1" applyFont="1" applyFill="1" applyBorder="1" applyAlignment="1">
      <alignment vertical="center" wrapText="1"/>
    </xf>
    <xf numFmtId="164" fontId="19" fillId="2" borderId="1" xfId="1" applyNumberFormat="1" applyFont="1" applyFill="1" applyBorder="1" applyAlignment="1">
      <alignment vertical="center" wrapText="1"/>
    </xf>
    <xf numFmtId="49" fontId="5" fillId="0" borderId="0" xfId="0" quotePrefix="1" applyNumberFormat="1" applyFont="1" applyFill="1" applyBorder="1" applyAlignment="1" applyProtection="1">
      <alignment horizontal="right" vertical="center" wrapText="1"/>
    </xf>
    <xf numFmtId="0" fontId="21" fillId="2" borderId="0" xfId="1" applyFont="1" applyFill="1" applyAlignment="1">
      <alignment horizontal="left" vertical="center" wrapText="1"/>
    </xf>
    <xf numFmtId="164" fontId="21" fillId="2" borderId="0" xfId="1" applyNumberFormat="1" applyFont="1" applyFill="1" applyAlignment="1">
      <alignment horizontal="right" vertical="center" wrapText="1"/>
    </xf>
    <xf numFmtId="164" fontId="21" fillId="2" borderId="0" xfId="1" applyNumberFormat="1" applyFont="1" applyFill="1" applyBorder="1" applyAlignment="1">
      <alignment horizontal="right" vertical="center" wrapText="1"/>
    </xf>
    <xf numFmtId="164" fontId="19" fillId="2" borderId="1" xfId="1" applyNumberFormat="1" applyFont="1" applyFill="1" applyBorder="1" applyAlignment="1">
      <alignment horizontal="right" vertical="center" wrapText="1"/>
    </xf>
    <xf numFmtId="164" fontId="19" fillId="2" borderId="4" xfId="1" applyNumberFormat="1" applyFont="1" applyFill="1" applyBorder="1" applyAlignment="1">
      <alignment horizontal="right" vertical="center" wrapText="1"/>
    </xf>
    <xf numFmtId="164" fontId="19" fillId="2" borderId="22" xfId="1" applyNumberFormat="1" applyFont="1" applyFill="1" applyBorder="1" applyAlignment="1">
      <alignment horizontal="right" vertical="center" wrapText="1"/>
    </xf>
    <xf numFmtId="164" fontId="19" fillId="2" borderId="23" xfId="1" applyNumberFormat="1" applyFont="1" applyFill="1" applyBorder="1" applyAlignment="1">
      <alignment horizontal="right" vertical="center"/>
    </xf>
    <xf numFmtId="164" fontId="19" fillId="2" borderId="0" xfId="1" applyNumberFormat="1" applyFont="1" applyFill="1" applyBorder="1" applyAlignment="1">
      <alignment vertical="center"/>
    </xf>
    <xf numFmtId="164" fontId="19" fillId="2" borderId="0" xfId="1" applyNumberFormat="1" applyFont="1" applyFill="1" applyBorder="1" applyAlignment="1">
      <alignment horizontal="right" vertical="center"/>
    </xf>
    <xf numFmtId="164" fontId="19" fillId="2" borderId="0" xfId="1" applyNumberFormat="1" applyFont="1" applyFill="1" applyAlignment="1">
      <alignment horizontal="right" vertical="center"/>
    </xf>
    <xf numFmtId="164" fontId="21" fillId="2" borderId="4" xfId="1" applyNumberFormat="1" applyFont="1" applyFill="1" applyBorder="1" applyAlignment="1">
      <alignment horizontal="right" vertical="center" wrapText="1"/>
    </xf>
    <xf numFmtId="164" fontId="21" fillId="2" borderId="0" xfId="1" applyNumberFormat="1" applyFont="1" applyFill="1" applyAlignment="1">
      <alignment horizontal="right" vertical="center"/>
    </xf>
    <xf numFmtId="164" fontId="21" fillId="2" borderId="1" xfId="1" applyNumberFormat="1" applyFont="1" applyFill="1" applyBorder="1" applyAlignment="1">
      <alignment horizontal="right" vertical="center"/>
    </xf>
    <xf numFmtId="164" fontId="19" fillId="2" borderId="4" xfId="1" applyNumberFormat="1" applyFont="1" applyFill="1" applyBorder="1" applyAlignment="1">
      <alignment horizontal="right" vertical="center"/>
    </xf>
    <xf numFmtId="164" fontId="19" fillId="2" borderId="1" xfId="1" applyNumberFormat="1" applyFont="1" applyFill="1" applyBorder="1" applyAlignment="1">
      <alignment horizontal="right" vertical="center"/>
    </xf>
    <xf numFmtId="164" fontId="19" fillId="2" borderId="22" xfId="1" applyNumberFormat="1" applyFont="1" applyFill="1" applyBorder="1" applyAlignment="1">
      <alignment horizontal="right" vertical="center"/>
    </xf>
    <xf numFmtId="164" fontId="22" fillId="2" borderId="0" xfId="1" applyNumberFormat="1" applyFont="1" applyFill="1" applyBorder="1" applyAlignment="1">
      <alignment horizontal="center" vertical="center" wrapText="1"/>
    </xf>
    <xf numFmtId="49" fontId="19" fillId="2" borderId="0" xfId="1" applyNumberFormat="1" applyFont="1" applyFill="1" applyAlignment="1">
      <alignment horizontal="center" vertical="center" wrapText="1"/>
    </xf>
    <xf numFmtId="49" fontId="18" fillId="2" borderId="0" xfId="1" applyNumberFormat="1" applyFill="1" applyAlignment="1">
      <alignment horizontal="center"/>
    </xf>
    <xf numFmtId="49" fontId="5" fillId="0" borderId="0" xfId="0" quotePrefix="1" applyNumberFormat="1" applyFont="1" applyFill="1" applyBorder="1" applyAlignment="1" applyProtection="1">
      <alignment horizontal="center" vertical="center" wrapText="1"/>
    </xf>
    <xf numFmtId="0" fontId="18" fillId="5" borderId="0" xfId="1" applyFill="1" applyAlignment="1">
      <alignment horizontal="left"/>
    </xf>
    <xf numFmtId="49" fontId="18" fillId="5" borderId="0" xfId="1" applyNumberFormat="1" applyFill="1" applyAlignment="1">
      <alignment horizontal="center"/>
    </xf>
    <xf numFmtId="164" fontId="18" fillId="5" borderId="0" xfId="1" applyNumberFormat="1" applyFill="1"/>
    <xf numFmtId="164" fontId="18" fillId="5" borderId="0" xfId="1" applyNumberFormat="1" applyFill="1" applyBorder="1"/>
    <xf numFmtId="3" fontId="7" fillId="2" borderId="21" xfId="0" applyNumberFormat="1" applyFont="1" applyFill="1" applyBorder="1" applyAlignment="1" applyProtection="1">
      <alignment wrapText="1"/>
    </xf>
    <xf numFmtId="3" fontId="7" fillId="2" borderId="21" xfId="0" applyNumberFormat="1" applyFont="1" applyFill="1" applyBorder="1" applyAlignment="1" applyProtection="1">
      <alignment vertical="center" wrapText="1"/>
    </xf>
    <xf numFmtId="3" fontId="2" fillId="2" borderId="21" xfId="0" applyNumberFormat="1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3" fontId="7" fillId="0" borderId="0" xfId="0" applyNumberFormat="1" applyFont="1" applyAlignment="1" applyProtection="1">
      <alignment vertical="center" wrapText="1"/>
    </xf>
    <xf numFmtId="3" fontId="7" fillId="2" borderId="0" xfId="0" applyNumberFormat="1" applyFont="1" applyFill="1" applyBorder="1" applyAlignment="1" applyProtection="1">
      <alignment wrapText="1"/>
    </xf>
    <xf numFmtId="3" fontId="5" fillId="0" borderId="21" xfId="0" quotePrefix="1" applyNumberFormat="1" applyFont="1" applyFill="1" applyBorder="1" applyAlignment="1" applyProtection="1">
      <alignment horizontal="right" vertical="center" wrapText="1"/>
    </xf>
    <xf numFmtId="3" fontId="13" fillId="0" borderId="21" xfId="0" applyNumberFormat="1" applyFont="1" applyFill="1" applyBorder="1" applyAlignment="1" applyProtection="1">
      <alignment horizontal="right" vertical="center" wrapText="1"/>
      <protection hidden="1"/>
    </xf>
    <xf numFmtId="0" fontId="23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3" fontId="2" fillId="4" borderId="21" xfId="0" applyNumberFormat="1" applyFont="1" applyFill="1" applyBorder="1" applyAlignment="1" applyProtection="1">
      <alignment wrapText="1"/>
    </xf>
    <xf numFmtId="49" fontId="13" fillId="0" borderId="21" xfId="0" applyNumberFormat="1" applyFont="1" applyFill="1" applyBorder="1" applyAlignment="1" applyProtection="1">
      <alignment horizontal="center" wrapText="1"/>
    </xf>
    <xf numFmtId="49" fontId="13" fillId="0" borderId="2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 wrapText="1"/>
    </xf>
    <xf numFmtId="0" fontId="13" fillId="2" borderId="16" xfId="0" applyFont="1" applyFill="1" applyBorder="1" applyAlignment="1" applyProtection="1">
      <alignment vertical="center" wrapText="1"/>
    </xf>
    <xf numFmtId="0" fontId="13" fillId="2" borderId="21" xfId="0" applyFont="1" applyFill="1" applyBorder="1" applyAlignment="1" applyProtection="1">
      <alignment vertical="center" wrapText="1"/>
    </xf>
    <xf numFmtId="0" fontId="5" fillId="2" borderId="21" xfId="0" applyFont="1" applyFill="1" applyBorder="1" applyAlignment="1" applyProtection="1">
      <alignment vertical="center" wrapText="1"/>
    </xf>
    <xf numFmtId="0" fontId="12" fillId="2" borderId="21" xfId="0" applyFont="1" applyFill="1" applyBorder="1" applyAlignment="1" applyProtection="1">
      <alignment vertical="center" wrapText="1"/>
    </xf>
    <xf numFmtId="0" fontId="14" fillId="2" borderId="21" xfId="0" applyFont="1" applyFill="1" applyBorder="1" applyAlignment="1" applyProtection="1">
      <alignment vertical="center" wrapText="1"/>
    </xf>
    <xf numFmtId="0" fontId="7" fillId="2" borderId="0" xfId="0" applyFont="1" applyFill="1" applyAlignment="1" applyProtection="1">
      <alignment horizontal="center" vertical="center"/>
      <protection locked="0"/>
    </xf>
    <xf numFmtId="0" fontId="13" fillId="2" borderId="20" xfId="0" applyFont="1" applyFill="1" applyBorder="1" applyAlignment="1" applyProtection="1">
      <alignment horizontal="left" vertical="center" wrapText="1"/>
    </xf>
    <xf numFmtId="4" fontId="4" fillId="0" borderId="0" xfId="0" applyNumberFormat="1" applyFont="1" applyFill="1" applyAlignment="1" applyProtection="1">
      <alignment vertical="center" wrapText="1"/>
      <protection locked="0"/>
    </xf>
    <xf numFmtId="3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5" fillId="0" borderId="0" xfId="0" applyFont="1" applyFill="1" applyAlignment="1" applyProtection="1">
      <alignment vertical="center" wrapText="1"/>
      <protection locked="0"/>
    </xf>
    <xf numFmtId="4" fontId="25" fillId="0" borderId="0" xfId="0" applyNumberFormat="1" applyFont="1" applyFill="1" applyAlignment="1" applyProtection="1">
      <alignment vertical="center" wrapText="1"/>
      <protection locked="0"/>
    </xf>
    <xf numFmtId="3" fontId="25" fillId="0" borderId="0" xfId="0" applyNumberFormat="1" applyFont="1" applyFill="1" applyAlignment="1" applyProtection="1">
      <alignment vertical="center" wrapText="1"/>
      <protection locked="0"/>
    </xf>
    <xf numFmtId="164" fontId="19" fillId="2" borderId="0" xfId="1" applyNumberFormat="1" applyFont="1" applyFill="1" applyBorder="1" applyAlignment="1">
      <alignment horizontal="right" vertical="center"/>
    </xf>
    <xf numFmtId="164" fontId="19" fillId="2" borderId="0" xfId="1" applyNumberFormat="1" applyFont="1" applyFill="1" applyBorder="1" applyAlignment="1">
      <alignment horizontal="right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A7EDDB"/>
      <color rgb="FFA9EB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</xdr:row>
          <xdr:rowOff>19050</xdr:rowOff>
        </xdr:from>
        <xdr:to>
          <xdr:col>10</xdr:col>
          <xdr:colOff>552450</xdr:colOff>
          <xdr:row>12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"/>
  <sheetViews>
    <sheetView topLeftCell="B49" zoomScaleNormal="100" workbookViewId="0">
      <selection activeCell="F29" sqref="F29"/>
    </sheetView>
  </sheetViews>
  <sheetFormatPr defaultRowHeight="12.75" x14ac:dyDescent="0.2"/>
  <cols>
    <col min="1" max="1" width="0" style="116" hidden="1" customWidth="1"/>
    <col min="2" max="2" width="36.375" style="117" customWidth="1"/>
    <col min="3" max="3" width="9.125" style="145" customWidth="1"/>
    <col min="4" max="4" width="14.375" style="118" customWidth="1"/>
    <col min="5" max="5" width="2.375" style="119" customWidth="1"/>
    <col min="6" max="6" width="9" style="118" customWidth="1"/>
    <col min="7" max="7" width="2.375" style="119" customWidth="1"/>
    <col min="8" max="8" width="11.375" style="118" customWidth="1"/>
    <col min="9" max="9" width="2.375" style="119" customWidth="1"/>
    <col min="10" max="16384" width="9" style="116"/>
  </cols>
  <sheetData>
    <row r="2" spans="1:10" ht="10.5" customHeight="1" x14ac:dyDescent="0.2">
      <c r="B2" s="120"/>
      <c r="C2" s="144" t="s">
        <v>3</v>
      </c>
      <c r="D2" s="121" t="s">
        <v>360</v>
      </c>
      <c r="E2" s="122"/>
      <c r="F2" s="121" t="s">
        <v>318</v>
      </c>
      <c r="G2" s="122"/>
      <c r="H2" s="121" t="s">
        <v>362</v>
      </c>
      <c r="I2" s="123"/>
    </row>
    <row r="3" spans="1:10" ht="10.5" customHeight="1" x14ac:dyDescent="0.2">
      <c r="B3" s="120"/>
      <c r="C3" s="144"/>
      <c r="D3" s="143" t="s">
        <v>361</v>
      </c>
      <c r="E3" s="122"/>
      <c r="F3" s="122"/>
      <c r="G3" s="122"/>
      <c r="H3" s="143" t="s">
        <v>363</v>
      </c>
      <c r="I3" s="123"/>
    </row>
    <row r="4" spans="1:10" ht="10.5" customHeight="1" x14ac:dyDescent="0.2">
      <c r="B4" s="120" t="s">
        <v>325</v>
      </c>
      <c r="C4" s="144"/>
      <c r="D4" s="124"/>
      <c r="E4" s="124"/>
      <c r="F4" s="124"/>
      <c r="G4" s="123"/>
      <c r="H4" s="124"/>
      <c r="I4" s="182"/>
    </row>
    <row r="5" spans="1:10" ht="10.5" customHeight="1" x14ac:dyDescent="0.2">
      <c r="B5" s="120" t="s">
        <v>326</v>
      </c>
      <c r="C5" s="144"/>
      <c r="D5" s="125">
        <f>SUM(D6:D10)</f>
        <v>14048314</v>
      </c>
      <c r="E5" s="124"/>
      <c r="F5" s="125">
        <f>SUM(F6:F10)</f>
        <v>0</v>
      </c>
      <c r="G5" s="123"/>
      <c r="H5" s="125">
        <f>SUM(H6:H10)</f>
        <v>14048314</v>
      </c>
      <c r="I5" s="182"/>
      <c r="J5" s="118"/>
    </row>
    <row r="6" spans="1:10" ht="10.5" customHeight="1" x14ac:dyDescent="0.2">
      <c r="A6" s="126" t="s">
        <v>19</v>
      </c>
      <c r="B6" s="127" t="s">
        <v>327</v>
      </c>
      <c r="C6" s="146" t="s">
        <v>19</v>
      </c>
      <c r="D6" s="128">
        <f>VLOOKUP(C6,актива!$E$17:$M$75,8,FALSE)</f>
        <v>392103</v>
      </c>
      <c r="E6" s="129"/>
      <c r="F6" s="128">
        <f>VLOOKUP(C6,актива!$E$17:$M$75,6,FALSE)</f>
        <v>0</v>
      </c>
      <c r="G6" s="129"/>
      <c r="H6" s="128">
        <f>D6+F6</f>
        <v>392103</v>
      </c>
      <c r="I6" s="129"/>
      <c r="J6" s="118"/>
    </row>
    <row r="7" spans="1:10" ht="10.5" customHeight="1" x14ac:dyDescent="0.2">
      <c r="A7" s="126" t="s">
        <v>27</v>
      </c>
      <c r="B7" s="127" t="s">
        <v>328</v>
      </c>
      <c r="C7" s="146" t="s">
        <v>27</v>
      </c>
      <c r="D7" s="128">
        <f>VLOOKUP(C7,актива!$E$17:$M$75,8,FALSE)</f>
        <v>158531</v>
      </c>
      <c r="E7" s="129"/>
      <c r="F7" s="128">
        <f>VLOOKUP(C7,актива!$E$17:$M$75,6,FALSE)</f>
        <v>0</v>
      </c>
      <c r="G7" s="129"/>
      <c r="H7" s="128">
        <f>D7+F7</f>
        <v>158531</v>
      </c>
      <c r="I7" s="129"/>
      <c r="J7" s="118"/>
    </row>
    <row r="8" spans="1:10" ht="10.5" customHeight="1" x14ac:dyDescent="0.2">
      <c r="A8" s="126" t="s">
        <v>29</v>
      </c>
      <c r="B8" s="127" t="s">
        <v>329</v>
      </c>
      <c r="C8" s="146" t="s">
        <v>29</v>
      </c>
      <c r="D8" s="128">
        <f>VLOOKUP(C8,актива!$E$17:$M$75,8,FALSE)</f>
        <v>9926625</v>
      </c>
      <c r="E8" s="129"/>
      <c r="F8" s="128">
        <f>VLOOKUP(C8,актива!$E$17:$M$75,6,FALSE)</f>
        <v>0</v>
      </c>
      <c r="G8" s="129"/>
      <c r="H8" s="128">
        <f>D8+F8</f>
        <v>9926625</v>
      </c>
      <c r="I8" s="129"/>
      <c r="J8" s="118"/>
    </row>
    <row r="9" spans="1:10" ht="10.5" customHeight="1" x14ac:dyDescent="0.2">
      <c r="A9" s="126" t="s">
        <v>42</v>
      </c>
      <c r="B9" s="127" t="s">
        <v>330</v>
      </c>
      <c r="C9" s="146" t="s">
        <v>42</v>
      </c>
      <c r="D9" s="128">
        <f>VLOOKUP(C9,актива!$E$17:$M$75,8,FALSE)</f>
        <v>3571055</v>
      </c>
      <c r="E9" s="129"/>
      <c r="F9" s="128">
        <f>VLOOKUP(C9,актива!$E$17:$M$75,6,FALSE)</f>
        <v>0</v>
      </c>
      <c r="G9" s="129"/>
      <c r="H9" s="128">
        <f>D9+F9</f>
        <v>3571055</v>
      </c>
      <c r="I9" s="129"/>
      <c r="J9" s="118"/>
    </row>
    <row r="10" spans="1:10" ht="10.5" customHeight="1" x14ac:dyDescent="0.2">
      <c r="A10" s="126" t="s">
        <v>74</v>
      </c>
      <c r="B10" s="127" t="s">
        <v>331</v>
      </c>
      <c r="C10" s="146" t="s">
        <v>74</v>
      </c>
      <c r="D10" s="128">
        <f>VLOOKUP(C10,актива!$E$17:$M$75,8,FALSE)</f>
        <v>0</v>
      </c>
      <c r="E10" s="129"/>
      <c r="F10" s="128">
        <f>VLOOKUP(C10,актива!$E$17:$M$75,6,FALSE)</f>
        <v>0</v>
      </c>
      <c r="G10" s="129"/>
      <c r="H10" s="128">
        <f>D10+F10</f>
        <v>0</v>
      </c>
      <c r="I10" s="129"/>
      <c r="J10" s="118"/>
    </row>
    <row r="11" spans="1:10" ht="10.5" customHeight="1" x14ac:dyDescent="0.2">
      <c r="A11" s="126"/>
      <c r="B11" s="120"/>
      <c r="C11" s="146"/>
      <c r="D11" s="123"/>
      <c r="E11" s="124"/>
      <c r="F11" s="128"/>
      <c r="G11" s="123"/>
      <c r="H11" s="123"/>
      <c r="I11" s="182"/>
      <c r="J11" s="118"/>
    </row>
    <row r="12" spans="1:10" ht="10.5" customHeight="1" x14ac:dyDescent="0.2">
      <c r="A12" s="126"/>
      <c r="B12" s="120" t="s">
        <v>332</v>
      </c>
      <c r="C12" s="146"/>
      <c r="D12" s="130">
        <f>SUM(D13:D17)</f>
        <v>14729806</v>
      </c>
      <c r="E12" s="124"/>
      <c r="F12" s="130">
        <f>SUM(F13:F17)</f>
        <v>112626</v>
      </c>
      <c r="G12" s="123"/>
      <c r="H12" s="130">
        <f>SUM(H13:H17)</f>
        <v>14842432</v>
      </c>
      <c r="I12" s="182"/>
      <c r="J12" s="118"/>
    </row>
    <row r="13" spans="1:10" ht="10.5" customHeight="1" x14ac:dyDescent="0.2">
      <c r="A13" s="126" t="s">
        <v>79</v>
      </c>
      <c r="B13" s="127" t="s">
        <v>333</v>
      </c>
      <c r="C13" s="146" t="s">
        <v>79</v>
      </c>
      <c r="D13" s="128">
        <f>VLOOKUP(C13,актива!$E$17:$M$75,8,FALSE)</f>
        <v>33893</v>
      </c>
      <c r="E13" s="129"/>
      <c r="F13" s="128">
        <f>VLOOKUP(C13,актива!$E$17:$M$75,6,FALSE)</f>
        <v>0</v>
      </c>
      <c r="G13" s="129"/>
      <c r="H13" s="128">
        <f>D13+F13</f>
        <v>33893</v>
      </c>
      <c r="I13" s="129"/>
      <c r="J13" s="118"/>
    </row>
    <row r="14" spans="1:10" ht="10.5" customHeight="1" x14ac:dyDescent="0.2">
      <c r="A14" s="126" t="s">
        <v>83</v>
      </c>
      <c r="B14" s="127" t="s">
        <v>334</v>
      </c>
      <c r="C14" s="146" t="s">
        <v>83</v>
      </c>
      <c r="D14" s="128">
        <f>VLOOKUP(C14,актива!$E$17:$M$75,8,FALSE)</f>
        <v>11871323</v>
      </c>
      <c r="E14" s="129"/>
      <c r="F14" s="128">
        <f>VLOOKUP(C14,актива!$E$17:$M$75,6,FALSE)</f>
        <v>112626</v>
      </c>
      <c r="G14" s="129"/>
      <c r="H14" s="128">
        <f>D14+F14</f>
        <v>11983949</v>
      </c>
      <c r="I14" s="129"/>
      <c r="J14" s="118"/>
    </row>
    <row r="15" spans="1:10" ht="10.5" customHeight="1" x14ac:dyDescent="0.2">
      <c r="A15" s="126" t="s">
        <v>129</v>
      </c>
      <c r="B15" s="127" t="s">
        <v>335</v>
      </c>
      <c r="C15" s="146" t="s">
        <v>129</v>
      </c>
      <c r="D15" s="128">
        <f>VLOOKUP(C15,актива!$E$17:$M$75,8,FALSE)</f>
        <v>0</v>
      </c>
      <c r="E15" s="129"/>
      <c r="F15" s="128">
        <f>VLOOKUP(C15,актива!$E$17:$M$75,6,FALSE)</f>
        <v>0</v>
      </c>
      <c r="G15" s="129"/>
      <c r="H15" s="128">
        <f>D15+F15</f>
        <v>0</v>
      </c>
      <c r="I15" s="129"/>
      <c r="J15" s="118"/>
    </row>
    <row r="16" spans="1:10" ht="10.5" customHeight="1" x14ac:dyDescent="0.2">
      <c r="A16" s="126" t="s">
        <v>131</v>
      </c>
      <c r="B16" s="127" t="s">
        <v>336</v>
      </c>
      <c r="C16" s="146" t="s">
        <v>131</v>
      </c>
      <c r="D16" s="128">
        <f>VLOOKUP(C16,актива!$E$17:$M$75,8,FALSE)</f>
        <v>1905893</v>
      </c>
      <c r="E16" s="129"/>
      <c r="F16" s="128">
        <f>VLOOKUP(C16,актива!$E$17:$M$75,6,FALSE)</f>
        <v>0</v>
      </c>
      <c r="G16" s="129"/>
      <c r="H16" s="128">
        <f>D16+F16</f>
        <v>1905893</v>
      </c>
      <c r="I16" s="129"/>
      <c r="J16" s="118"/>
    </row>
    <row r="17" spans="1:10" ht="22.5" x14ac:dyDescent="0.2">
      <c r="A17" s="126" t="s">
        <v>138</v>
      </c>
      <c r="B17" s="127" t="s">
        <v>337</v>
      </c>
      <c r="C17" s="146" t="s">
        <v>138</v>
      </c>
      <c r="D17" s="128">
        <f>VLOOKUP(C17,актива!$E$17:$M$75,8,FALSE)</f>
        <v>918697</v>
      </c>
      <c r="E17" s="129"/>
      <c r="F17" s="128">
        <f>VLOOKUP(C17,актива!$E$17:$M$75,6,FALSE)</f>
        <v>0</v>
      </c>
      <c r="G17" s="129"/>
      <c r="H17" s="128">
        <f>D17+F17</f>
        <v>918697</v>
      </c>
      <c r="I17" s="129"/>
      <c r="J17" s="118"/>
    </row>
    <row r="18" spans="1:10" ht="10.5" customHeight="1" x14ac:dyDescent="0.2">
      <c r="A18" s="126"/>
      <c r="B18" s="120"/>
      <c r="C18" s="146"/>
      <c r="D18" s="131"/>
      <c r="E18" s="124"/>
      <c r="F18" s="131"/>
      <c r="G18" s="123"/>
      <c r="H18" s="131"/>
      <c r="I18" s="182"/>
      <c r="J18" s="118"/>
    </row>
    <row r="19" spans="1:10" ht="10.5" customHeight="1" thickBot="1" x14ac:dyDescent="0.25">
      <c r="A19" s="126"/>
      <c r="B19" s="120" t="s">
        <v>338</v>
      </c>
      <c r="C19" s="146"/>
      <c r="D19" s="132">
        <f>D12+D5</f>
        <v>28778120</v>
      </c>
      <c r="E19" s="124"/>
      <c r="F19" s="132">
        <f>F12+F5</f>
        <v>112626</v>
      </c>
      <c r="G19" s="123"/>
      <c r="H19" s="132">
        <f>H12+H5</f>
        <v>28890746</v>
      </c>
      <c r="I19" s="182"/>
      <c r="J19" s="118"/>
    </row>
    <row r="20" spans="1:10" ht="10.5" customHeight="1" thickTop="1" x14ac:dyDescent="0.2">
      <c r="A20" s="126"/>
      <c r="B20" s="120"/>
      <c r="C20" s="146"/>
      <c r="D20" s="133"/>
      <c r="E20" s="134"/>
      <c r="F20" s="133"/>
      <c r="G20" s="135"/>
      <c r="H20" s="133"/>
      <c r="I20" s="181"/>
      <c r="J20" s="118"/>
    </row>
    <row r="21" spans="1:10" ht="10.5" customHeight="1" x14ac:dyDescent="0.2">
      <c r="A21" s="126"/>
      <c r="B21" s="120" t="s">
        <v>339</v>
      </c>
      <c r="C21" s="146"/>
      <c r="D21" s="136"/>
      <c r="E21" s="134"/>
      <c r="F21" s="135"/>
      <c r="G21" s="135"/>
      <c r="H21" s="136"/>
      <c r="I21" s="181"/>
      <c r="J21" s="118"/>
    </row>
    <row r="22" spans="1:10" ht="10.5" customHeight="1" x14ac:dyDescent="0.2">
      <c r="A22" s="126"/>
      <c r="B22" s="120" t="s">
        <v>340</v>
      </c>
      <c r="C22" s="146"/>
      <c r="D22" s="135">
        <f>D23+D24+D25+D26-D27+D28-D31-D34-D35</f>
        <v>8993007</v>
      </c>
      <c r="E22" s="134"/>
      <c r="F22" s="135">
        <f>F23+F24+F25+F26-F27+F28-F31-F34-F35</f>
        <v>325254</v>
      </c>
      <c r="G22" s="135"/>
      <c r="H22" s="135">
        <f>H23+H24+H25+H26-H27+H28-H31-H34-H35</f>
        <v>9318261</v>
      </c>
      <c r="I22" s="181"/>
      <c r="J22" s="118"/>
    </row>
    <row r="23" spans="1:10" ht="10.5" customHeight="1" x14ac:dyDescent="0.2">
      <c r="A23" s="126" t="s">
        <v>156</v>
      </c>
      <c r="B23" s="127" t="s">
        <v>341</v>
      </c>
      <c r="C23" s="146" t="s">
        <v>156</v>
      </c>
      <c r="D23" s="137">
        <f>VLOOKUP(C23,пасива!$E2:$M66,8,FALSE)</f>
        <v>10753274</v>
      </c>
      <c r="E23" s="129"/>
      <c r="F23" s="137">
        <f>VLOOKUP(C23,пасива!$E$2:$M$66,6,FALSE)</f>
        <v>0</v>
      </c>
      <c r="G23" s="129"/>
      <c r="H23" s="137">
        <f>D23+F23</f>
        <v>10753274</v>
      </c>
      <c r="I23" s="129"/>
      <c r="J23" s="118"/>
    </row>
    <row r="24" spans="1:10" ht="10.5" customHeight="1" x14ac:dyDescent="0.2">
      <c r="A24" s="126" t="s">
        <v>168</v>
      </c>
      <c r="B24" s="127" t="s">
        <v>342</v>
      </c>
      <c r="C24" s="146" t="s">
        <v>168</v>
      </c>
      <c r="D24" s="128">
        <f>VLOOKUP(C24,пасива!$E3:$M67,8,FALSE)</f>
        <v>378983</v>
      </c>
      <c r="E24" s="129"/>
      <c r="F24" s="128">
        <f>VLOOKUP(C24,пасива!$E$2:$M$66,6,FALSE)</f>
        <v>0</v>
      </c>
      <c r="G24" s="129"/>
      <c r="H24" s="128">
        <f t="shared" ref="H24:H35" si="0">D24+F24</f>
        <v>378983</v>
      </c>
      <c r="I24" s="129"/>
      <c r="J24" s="118"/>
    </row>
    <row r="25" spans="1:10" ht="33.75" x14ac:dyDescent="0.2">
      <c r="A25" s="126" t="s">
        <v>174</v>
      </c>
      <c r="B25" s="127" t="s">
        <v>343</v>
      </c>
      <c r="C25" s="146" t="s">
        <v>174</v>
      </c>
      <c r="D25" s="128">
        <f>VLOOKUP(C25,пасива!$E4:$M68,8,FALSE)</f>
        <v>2936163</v>
      </c>
      <c r="E25" s="129"/>
      <c r="F25" s="128">
        <f>VLOOKUP(C25,пасива!$E$2:$M$66,6,FALSE)</f>
        <v>-3732</v>
      </c>
      <c r="G25" s="129"/>
      <c r="H25" s="128">
        <f t="shared" si="0"/>
        <v>2932431</v>
      </c>
      <c r="I25" s="129"/>
      <c r="J25" s="118"/>
    </row>
    <row r="26" spans="1:10" ht="10.5" customHeight="1" x14ac:dyDescent="0.2">
      <c r="A26" s="126" t="s">
        <v>177</v>
      </c>
      <c r="B26" s="127" t="s">
        <v>344</v>
      </c>
      <c r="C26" s="146" t="s">
        <v>177</v>
      </c>
      <c r="D26" s="128">
        <f>VLOOKUP(C26,пасива!$E5:$M69,8,FALSE)</f>
        <v>203070</v>
      </c>
      <c r="E26" s="129"/>
      <c r="F26" s="128">
        <f>VLOOKUP(C26,пасива!$E$2:$M$66,6,FALSE)</f>
        <v>0</v>
      </c>
      <c r="G26" s="129"/>
      <c r="H26" s="128">
        <f t="shared" si="0"/>
        <v>203070</v>
      </c>
      <c r="I26" s="129"/>
      <c r="J26" s="118"/>
    </row>
    <row r="27" spans="1:10" ht="10.5" customHeight="1" x14ac:dyDescent="0.2">
      <c r="A27" s="126" t="s">
        <v>179</v>
      </c>
      <c r="B27" s="127" t="s">
        <v>345</v>
      </c>
      <c r="C27" s="146" t="s">
        <v>179</v>
      </c>
      <c r="D27" s="128">
        <f>VLOOKUP(C27,пасива!$E6:$M70,8,FALSE)</f>
        <v>0</v>
      </c>
      <c r="E27" s="129"/>
      <c r="F27" s="128">
        <f>VLOOKUP(C27,пасива!$E$2:$M$66,6,FALSE)</f>
        <v>0</v>
      </c>
      <c r="G27" s="129"/>
      <c r="H27" s="128">
        <f t="shared" si="0"/>
        <v>0</v>
      </c>
      <c r="I27" s="129"/>
      <c r="J27" s="118"/>
    </row>
    <row r="28" spans="1:10" ht="10.5" customHeight="1" x14ac:dyDescent="0.2">
      <c r="A28" s="126" t="s">
        <v>182</v>
      </c>
      <c r="B28" s="127" t="s">
        <v>346</v>
      </c>
      <c r="C28" s="146" t="s">
        <v>182</v>
      </c>
      <c r="D28" s="138">
        <f>VLOOKUP(C28,пасива!$E7:$M71,8,FALSE)</f>
        <v>261784</v>
      </c>
      <c r="E28" s="129"/>
      <c r="F28" s="138">
        <f>VLOOKUP(C28,пасива!$E$2:$M$66,6,FALSE)</f>
        <v>328986</v>
      </c>
      <c r="G28" s="129"/>
      <c r="H28" s="138">
        <f t="shared" si="0"/>
        <v>590770</v>
      </c>
      <c r="I28" s="129"/>
      <c r="J28" s="118"/>
    </row>
    <row r="29" spans="1:10" ht="10.5" customHeight="1" x14ac:dyDescent="0.2">
      <c r="A29" s="126" t="s">
        <v>184</v>
      </c>
      <c r="B29" s="127" t="s">
        <v>347</v>
      </c>
      <c r="C29" s="146" t="s">
        <v>184</v>
      </c>
      <c r="D29" s="128">
        <f>VLOOKUP(C29,пасива!$E8:$M72,8,FALSE)</f>
        <v>261784</v>
      </c>
      <c r="E29" s="129"/>
      <c r="F29" s="128">
        <f>VLOOKUP(C29,пасива!$E$2:$M$66,6,FALSE)</f>
        <v>328986</v>
      </c>
      <c r="G29" s="129"/>
      <c r="H29" s="128">
        <f t="shared" si="0"/>
        <v>590770</v>
      </c>
      <c r="I29" s="129"/>
      <c r="J29" s="118"/>
    </row>
    <row r="30" spans="1:10" ht="10.5" customHeight="1" x14ac:dyDescent="0.2">
      <c r="A30" s="126" t="s">
        <v>186</v>
      </c>
      <c r="B30" s="127" t="s">
        <v>348</v>
      </c>
      <c r="C30" s="146" t="s">
        <v>186</v>
      </c>
      <c r="D30" s="128">
        <f>VLOOKUP(C30,пасива!$E9:$M73,8,FALSE)</f>
        <v>0</v>
      </c>
      <c r="E30" s="129"/>
      <c r="F30" s="128">
        <f>VLOOKUP(C30,пасива!$E$2:$M$66,6,FALSE)</f>
        <v>0</v>
      </c>
      <c r="G30" s="129"/>
      <c r="H30" s="128">
        <f t="shared" si="0"/>
        <v>0</v>
      </c>
      <c r="I30" s="129"/>
      <c r="J30" s="118"/>
    </row>
    <row r="31" spans="1:10" ht="10.5" customHeight="1" x14ac:dyDescent="0.2">
      <c r="A31" s="126" t="s">
        <v>188</v>
      </c>
      <c r="B31" s="127" t="s">
        <v>349</v>
      </c>
      <c r="C31" s="146" t="s">
        <v>188</v>
      </c>
      <c r="D31" s="138">
        <f>VLOOKUP(C31,пасива!$E10:$M74,8,FALSE)</f>
        <v>5540267</v>
      </c>
      <c r="E31" s="129"/>
      <c r="F31" s="138">
        <f>VLOOKUP(C31,пасива!$E$2:$M$66,6,FALSE)</f>
        <v>0</v>
      </c>
      <c r="G31" s="129"/>
      <c r="H31" s="138">
        <f t="shared" si="0"/>
        <v>5540267</v>
      </c>
      <c r="I31" s="129"/>
      <c r="J31" s="118"/>
    </row>
    <row r="32" spans="1:10" ht="10.5" customHeight="1" x14ac:dyDescent="0.2">
      <c r="A32" s="126" t="s">
        <v>190</v>
      </c>
      <c r="B32" s="127" t="s">
        <v>189</v>
      </c>
      <c r="C32" s="146" t="s">
        <v>190</v>
      </c>
      <c r="D32" s="128">
        <f>VLOOKUP(C32,пасива!$E11:$M75,8,FALSE)</f>
        <v>4166324</v>
      </c>
      <c r="E32" s="129"/>
      <c r="F32" s="128">
        <f>VLOOKUP(C32,пасива!$E$2:$M$66,6,FALSE)</f>
        <v>0</v>
      </c>
      <c r="G32" s="129"/>
      <c r="H32" s="128">
        <f t="shared" si="0"/>
        <v>4166324</v>
      </c>
      <c r="I32" s="129"/>
      <c r="J32" s="118"/>
    </row>
    <row r="33" spans="1:12" ht="10.5" customHeight="1" x14ac:dyDescent="0.2">
      <c r="A33" s="126" t="s">
        <v>192</v>
      </c>
      <c r="B33" s="127" t="s">
        <v>191</v>
      </c>
      <c r="C33" s="146" t="s">
        <v>192</v>
      </c>
      <c r="D33" s="128">
        <f>VLOOKUP(C33,пасива!$E12:$M76,8,FALSE)</f>
        <v>1373943</v>
      </c>
      <c r="E33" s="129"/>
      <c r="F33" s="128">
        <f>VLOOKUP(C33,пасива!$E$2:$M$66,6,FALSE)</f>
        <v>0</v>
      </c>
      <c r="G33" s="129"/>
      <c r="H33" s="128">
        <f t="shared" si="0"/>
        <v>1373943</v>
      </c>
      <c r="I33" s="129"/>
      <c r="J33" s="118"/>
    </row>
    <row r="34" spans="1:12" ht="10.5" customHeight="1" x14ac:dyDescent="0.2">
      <c r="A34" s="126" t="s">
        <v>196</v>
      </c>
      <c r="B34" s="127" t="s">
        <v>350</v>
      </c>
      <c r="C34" s="146" t="s">
        <v>196</v>
      </c>
      <c r="D34" s="129">
        <f>VLOOKUP(C34,пасива!$E13:$M77,8,FALSE)</f>
        <v>0</v>
      </c>
      <c r="E34" s="129"/>
      <c r="F34" s="129">
        <f>VLOOKUP(C34,пасива!$E$2:$M$66,6,FALSE)</f>
        <v>0</v>
      </c>
      <c r="G34" s="129"/>
      <c r="H34" s="129">
        <f t="shared" si="0"/>
        <v>0</v>
      </c>
      <c r="I34" s="129"/>
      <c r="J34" s="118"/>
    </row>
    <row r="35" spans="1:12" ht="10.5" customHeight="1" x14ac:dyDescent="0.2">
      <c r="A35" s="126" t="s">
        <v>199</v>
      </c>
      <c r="B35" s="127" t="s">
        <v>351</v>
      </c>
      <c r="C35" s="146" t="s">
        <v>199</v>
      </c>
      <c r="D35" s="129">
        <f>VLOOKUP(C35,пасива!$E14:$M78,8,FALSE)</f>
        <v>0</v>
      </c>
      <c r="E35" s="129"/>
      <c r="F35" s="129">
        <f>VLOOKUP(C35,пасива!$E$2:$M$66,6,FALSE)</f>
        <v>0</v>
      </c>
      <c r="G35" s="129"/>
      <c r="H35" s="129">
        <f t="shared" si="0"/>
        <v>0</v>
      </c>
      <c r="I35" s="129"/>
      <c r="J35" s="118"/>
    </row>
    <row r="36" spans="1:12" ht="10.5" customHeight="1" x14ac:dyDescent="0.2">
      <c r="A36" s="126"/>
      <c r="B36" s="120"/>
      <c r="C36" s="146"/>
      <c r="D36" s="140"/>
      <c r="E36" s="134"/>
      <c r="F36" s="140"/>
      <c r="G36" s="135"/>
      <c r="H36" s="140"/>
      <c r="I36" s="181"/>
      <c r="J36" s="118"/>
    </row>
    <row r="37" spans="1:12" ht="10.5" customHeight="1" x14ac:dyDescent="0.2">
      <c r="A37" s="126"/>
      <c r="B37" s="120" t="s">
        <v>352</v>
      </c>
      <c r="C37" s="146"/>
      <c r="D37" s="141">
        <f>SUM(D38:D43)</f>
        <v>19785113</v>
      </c>
      <c r="E37" s="134"/>
      <c r="F37" s="141">
        <f>SUM(F38:F43)</f>
        <v>-212628</v>
      </c>
      <c r="G37" s="135"/>
      <c r="H37" s="141">
        <f>SUM(H38:H43)</f>
        <v>19572485</v>
      </c>
      <c r="I37" s="181"/>
      <c r="J37" s="118"/>
    </row>
    <row r="38" spans="1:12" ht="10.5" customHeight="1" x14ac:dyDescent="0.2">
      <c r="A38" s="126" t="s">
        <v>204</v>
      </c>
      <c r="B38" s="127" t="s">
        <v>353</v>
      </c>
      <c r="C38" s="146" t="s">
        <v>204</v>
      </c>
      <c r="D38" s="138">
        <f>VLOOKUP(C38,пасива!$E$17:$M$81,8,FALSE)</f>
        <v>4863761</v>
      </c>
      <c r="E38" s="129"/>
      <c r="F38" s="138">
        <f>VLOOKUP(C38,пасива!$E$17:$M$81,6,FALSE)</f>
        <v>0</v>
      </c>
      <c r="G38" s="129"/>
      <c r="H38" s="138">
        <f t="shared" ref="H38:H43" si="1">D38+F38</f>
        <v>4863761</v>
      </c>
      <c r="I38" s="129"/>
      <c r="J38" s="118"/>
    </row>
    <row r="39" spans="1:12" ht="10.5" customHeight="1" x14ac:dyDescent="0.2">
      <c r="A39" s="126" t="s">
        <v>220</v>
      </c>
      <c r="B39" s="127" t="s">
        <v>354</v>
      </c>
      <c r="C39" s="146" t="s">
        <v>220</v>
      </c>
      <c r="D39" s="138">
        <f>VLOOKUP(C39,пасива!$E$17:$M$81,8,FALSE)</f>
        <v>67276</v>
      </c>
      <c r="E39" s="129"/>
      <c r="F39" s="138">
        <f>VLOOKUP(C39,пасива!$E$17:$M$81,6,FALSE)</f>
        <v>0</v>
      </c>
      <c r="G39" s="129"/>
      <c r="H39" s="138">
        <f t="shared" si="1"/>
        <v>67276</v>
      </c>
      <c r="I39" s="129"/>
      <c r="J39" s="118"/>
    </row>
    <row r="40" spans="1:12" ht="10.5" customHeight="1" x14ac:dyDescent="0.2">
      <c r="A40" s="126" t="s">
        <v>229</v>
      </c>
      <c r="B40" s="127" t="s">
        <v>355</v>
      </c>
      <c r="C40" s="146" t="s">
        <v>229</v>
      </c>
      <c r="D40" s="138">
        <f>VLOOKUP(C40,пасива!$E$17:$M$81,8,FALSE)</f>
        <v>633755</v>
      </c>
      <c r="E40" s="129"/>
      <c r="F40" s="138">
        <f>VLOOKUP(C40,пасива!$E$17:$M$81,6,FALSE)</f>
        <v>-212628</v>
      </c>
      <c r="G40" s="129"/>
      <c r="H40" s="138">
        <f t="shared" si="1"/>
        <v>421127</v>
      </c>
      <c r="I40" s="129"/>
      <c r="J40" s="118"/>
      <c r="L40" s="128"/>
    </row>
    <row r="41" spans="1:12" ht="10.5" customHeight="1" x14ac:dyDescent="0.2">
      <c r="A41" s="126" t="s">
        <v>231</v>
      </c>
      <c r="B41" s="127" t="s">
        <v>356</v>
      </c>
      <c r="C41" s="146" t="s">
        <v>231</v>
      </c>
      <c r="D41" s="138">
        <f>VLOOKUP(C41,пасива!$E$17:$M$81,8,FALSE)</f>
        <v>1495245</v>
      </c>
      <c r="E41" s="129"/>
      <c r="F41" s="138">
        <f>VLOOKUP(C41,пасива!$E$17:$M$81,6,FALSE)</f>
        <v>0</v>
      </c>
      <c r="G41" s="129"/>
      <c r="H41" s="138">
        <f t="shared" si="1"/>
        <v>1495245</v>
      </c>
      <c r="I41" s="129"/>
      <c r="J41" s="118"/>
    </row>
    <row r="42" spans="1:12" ht="10.5" customHeight="1" x14ac:dyDescent="0.2">
      <c r="A42" s="126" t="s">
        <v>249</v>
      </c>
      <c r="B42" s="127" t="s">
        <v>357</v>
      </c>
      <c r="C42" s="146" t="s">
        <v>249</v>
      </c>
      <c r="D42" s="138">
        <f>VLOOKUP(C42,пасива!$E$17:$M$81,8,FALSE)</f>
        <v>6430177</v>
      </c>
      <c r="E42" s="129"/>
      <c r="F42" s="138">
        <f>VLOOKUP(C42,пасива!$E$17:$M$81,6,FALSE)</f>
        <v>0</v>
      </c>
      <c r="G42" s="129"/>
      <c r="H42" s="138">
        <f t="shared" si="1"/>
        <v>6430177</v>
      </c>
      <c r="I42" s="129"/>
      <c r="J42" s="118"/>
    </row>
    <row r="43" spans="1:12" ht="10.5" customHeight="1" x14ac:dyDescent="0.2">
      <c r="A43" s="126" t="s">
        <v>273</v>
      </c>
      <c r="B43" s="127" t="s">
        <v>358</v>
      </c>
      <c r="C43" s="146" t="s">
        <v>273</v>
      </c>
      <c r="D43" s="138">
        <f>VLOOKUP(C43,пасива!$E$17:$M$81,8,FALSE)</f>
        <v>6294899</v>
      </c>
      <c r="E43" s="129"/>
      <c r="F43" s="138">
        <f>VLOOKUP(C43,пасива!$E$17:$M$81,6,FALSE)</f>
        <v>0</v>
      </c>
      <c r="G43" s="129"/>
      <c r="H43" s="139">
        <f t="shared" si="1"/>
        <v>6294899</v>
      </c>
      <c r="I43" s="129"/>
      <c r="J43" s="118"/>
      <c r="K43" s="118"/>
    </row>
    <row r="44" spans="1:12" ht="10.5" customHeight="1" x14ac:dyDescent="0.2">
      <c r="A44" s="126"/>
      <c r="B44" s="120"/>
      <c r="C44" s="144"/>
      <c r="D44" s="140"/>
      <c r="E44" s="134"/>
      <c r="F44" s="140"/>
      <c r="G44" s="135"/>
      <c r="H44" s="135"/>
      <c r="I44" s="181"/>
      <c r="J44" s="118"/>
      <c r="K44" s="118"/>
    </row>
    <row r="45" spans="1:12" ht="10.5" customHeight="1" thickBot="1" x14ac:dyDescent="0.25">
      <c r="A45" s="126"/>
      <c r="B45" s="120" t="s">
        <v>359</v>
      </c>
      <c r="C45" s="144"/>
      <c r="D45" s="142">
        <f>D37+D22</f>
        <v>28778120</v>
      </c>
      <c r="E45" s="134"/>
      <c r="F45" s="142">
        <f>F37+F22</f>
        <v>112626</v>
      </c>
      <c r="G45" s="135"/>
      <c r="H45" s="142">
        <f>H37+H22</f>
        <v>28890746</v>
      </c>
      <c r="I45" s="181"/>
      <c r="J45" s="118"/>
    </row>
    <row r="46" spans="1:12" ht="13.5" thickTop="1" x14ac:dyDescent="0.2"/>
    <row r="47" spans="1:12" x14ac:dyDescent="0.2">
      <c r="B47" s="147"/>
      <c r="C47" s="148"/>
      <c r="D47" s="149"/>
      <c r="E47" s="150"/>
      <c r="F47" s="149"/>
      <c r="G47" s="150"/>
      <c r="H47" s="149"/>
    </row>
    <row r="49" spans="2:8" x14ac:dyDescent="0.2">
      <c r="B49" s="120"/>
      <c r="C49" s="144" t="s">
        <v>3</v>
      </c>
      <c r="D49" s="121" t="s">
        <v>364</v>
      </c>
      <c r="E49" s="122"/>
      <c r="F49" s="121" t="s">
        <v>318</v>
      </c>
      <c r="G49" s="122"/>
      <c r="H49" s="121" t="s">
        <v>365</v>
      </c>
    </row>
    <row r="50" spans="2:8" x14ac:dyDescent="0.2">
      <c r="B50" s="120"/>
      <c r="C50" s="144"/>
      <c r="D50" s="143" t="s">
        <v>361</v>
      </c>
      <c r="E50" s="122"/>
      <c r="F50" s="122"/>
      <c r="G50" s="122"/>
      <c r="H50" s="143" t="s">
        <v>363</v>
      </c>
    </row>
    <row r="51" spans="2:8" x14ac:dyDescent="0.2">
      <c r="B51" s="120" t="s">
        <v>325</v>
      </c>
      <c r="C51" s="144"/>
      <c r="D51" s="124"/>
      <c r="E51" s="124"/>
      <c r="F51" s="124"/>
      <c r="G51" s="123"/>
      <c r="H51" s="124"/>
    </row>
    <row r="52" spans="2:8" x14ac:dyDescent="0.2">
      <c r="B52" s="120" t="s">
        <v>326</v>
      </c>
      <c r="C52" s="144"/>
      <c r="D52" s="125">
        <f>SUM(D53:D57)</f>
        <v>12024034</v>
      </c>
      <c r="E52" s="124"/>
      <c r="F52" s="125">
        <f>SUM(F53:F57)</f>
        <v>0</v>
      </c>
      <c r="G52" s="123"/>
      <c r="H52" s="125">
        <f>SUM(H53:H57)</f>
        <v>12024034</v>
      </c>
    </row>
    <row r="53" spans="2:8" x14ac:dyDescent="0.2">
      <c r="B53" s="127" t="s">
        <v>327</v>
      </c>
      <c r="C53" s="146" t="s">
        <v>19</v>
      </c>
      <c r="D53" s="128">
        <f>VLOOKUP(C53,актива!$E$17:$M$75,4,FALSE)+VLOOKUP(C53,актива!$E$17:$M$75,6,FALSE)</f>
        <v>140895</v>
      </c>
      <c r="E53" s="129"/>
      <c r="F53" s="128">
        <f>VLOOKUP(C53,актива!$E$17:$M$75,5,FALSE)</f>
        <v>0</v>
      </c>
      <c r="G53" s="129"/>
      <c r="H53" s="128">
        <f>D53+F53</f>
        <v>140895</v>
      </c>
    </row>
    <row r="54" spans="2:8" x14ac:dyDescent="0.2">
      <c r="B54" s="127" t="s">
        <v>328</v>
      </c>
      <c r="C54" s="146" t="s">
        <v>27</v>
      </c>
      <c r="D54" s="128">
        <f>VLOOKUP(C54,актива!$E$17:$M$75,4,FALSE)+VLOOKUP(C54,актива!$E$17:$M$75,6,FALSE)</f>
        <v>71499</v>
      </c>
      <c r="E54" s="129"/>
      <c r="F54" s="128">
        <f>VLOOKUP(C54,актива!$E$17:$M$75,5,FALSE)</f>
        <v>0</v>
      </c>
      <c r="G54" s="129"/>
      <c r="H54" s="128">
        <f>D54+F54</f>
        <v>71499</v>
      </c>
    </row>
    <row r="55" spans="2:8" x14ac:dyDescent="0.2">
      <c r="B55" s="127" t="s">
        <v>329</v>
      </c>
      <c r="C55" s="146" t="s">
        <v>29</v>
      </c>
      <c r="D55" s="128">
        <f>VLOOKUP(C55,актива!$E$17:$M$75,4,FALSE)+VLOOKUP(C55,актива!$E$17:$M$75,6,FALSE)</f>
        <v>9672409</v>
      </c>
      <c r="E55" s="129"/>
      <c r="F55" s="128">
        <f>VLOOKUP(C55,актива!$E$17:$M$75,5,FALSE)</f>
        <v>0</v>
      </c>
      <c r="G55" s="129"/>
      <c r="H55" s="128">
        <f>D55+F55</f>
        <v>9672409</v>
      </c>
    </row>
    <row r="56" spans="2:8" x14ac:dyDescent="0.2">
      <c r="B56" s="127" t="s">
        <v>330</v>
      </c>
      <c r="C56" s="146" t="s">
        <v>42</v>
      </c>
      <c r="D56" s="128">
        <f>VLOOKUP(C56,актива!$E$17:$M$75,4,FALSE)+VLOOKUP(C56,актива!$E$17:$M$75,6,FALSE)</f>
        <v>2139231</v>
      </c>
      <c r="E56" s="129"/>
      <c r="F56" s="128">
        <f>VLOOKUP(C56,актива!$E$17:$M$75,5,FALSE)</f>
        <v>0</v>
      </c>
      <c r="G56" s="129"/>
      <c r="H56" s="128">
        <f>D56+F56</f>
        <v>2139231</v>
      </c>
    </row>
    <row r="57" spans="2:8" x14ac:dyDescent="0.2">
      <c r="B57" s="127" t="s">
        <v>331</v>
      </c>
      <c r="C57" s="146" t="s">
        <v>74</v>
      </c>
      <c r="D57" s="128">
        <f>VLOOKUP(C57,актива!$E$17:$M$75,4,FALSE)+VLOOKUP(C57,актива!$E$17:$M$75,6,FALSE)</f>
        <v>0</v>
      </c>
      <c r="E57" s="129"/>
      <c r="F57" s="128">
        <f>VLOOKUP(C57,актива!$E$17:$M$75,5,FALSE)</f>
        <v>0</v>
      </c>
      <c r="G57" s="129"/>
      <c r="H57" s="128">
        <f>D57+F57</f>
        <v>0</v>
      </c>
    </row>
    <row r="58" spans="2:8" x14ac:dyDescent="0.2">
      <c r="B58" s="120"/>
      <c r="C58" s="146"/>
      <c r="D58" s="123"/>
      <c r="E58" s="124"/>
      <c r="F58" s="128"/>
      <c r="G58" s="123"/>
      <c r="H58" s="123"/>
    </row>
    <row r="59" spans="2:8" x14ac:dyDescent="0.2">
      <c r="B59" s="120" t="s">
        <v>332</v>
      </c>
      <c r="C59" s="146"/>
      <c r="D59" s="130">
        <f>SUM(D60:D64)</f>
        <v>19862825</v>
      </c>
      <c r="E59" s="124"/>
      <c r="F59" s="130">
        <f>SUM(F60:F64)</f>
        <v>0</v>
      </c>
      <c r="G59" s="123"/>
      <c r="H59" s="130">
        <f>SUM(H60:H64)</f>
        <v>19862825</v>
      </c>
    </row>
    <row r="60" spans="2:8" x14ac:dyDescent="0.2">
      <c r="B60" s="127" t="s">
        <v>333</v>
      </c>
      <c r="C60" s="146" t="s">
        <v>79</v>
      </c>
      <c r="D60" s="128">
        <f>VLOOKUP(C60,актива!$E$17:$M$75,4,FALSE)+VLOOKUP(C60,актива!$E$17:$M$75,6,FALSE)</f>
        <v>39893</v>
      </c>
      <c r="E60" s="129"/>
      <c r="F60" s="128">
        <f>VLOOKUP(C60,актива!$E$17:$M$75,5,FALSE)</f>
        <v>0</v>
      </c>
      <c r="G60" s="129"/>
      <c r="H60" s="128">
        <f>D60+F60</f>
        <v>39893</v>
      </c>
    </row>
    <row r="61" spans="2:8" x14ac:dyDescent="0.2">
      <c r="B61" s="127" t="s">
        <v>334</v>
      </c>
      <c r="C61" s="146" t="s">
        <v>83</v>
      </c>
      <c r="D61" s="128">
        <f>VLOOKUP(C61,актива!$E$17:$M$75,4,FALSE)+VLOOKUP(C61,актива!$E$17:$M$75,6,FALSE)</f>
        <v>17052395</v>
      </c>
      <c r="E61" s="129"/>
      <c r="F61" s="128">
        <f>VLOOKUP(C61,актива!$E$17:$M$75,5,FALSE)</f>
        <v>0</v>
      </c>
      <c r="G61" s="129"/>
      <c r="H61" s="128">
        <f>D61+F61</f>
        <v>17052395</v>
      </c>
    </row>
    <row r="62" spans="2:8" x14ac:dyDescent="0.2">
      <c r="B62" s="127" t="s">
        <v>335</v>
      </c>
      <c r="C62" s="146" t="s">
        <v>129</v>
      </c>
      <c r="D62" s="128">
        <f>VLOOKUP(C62,актива!$E$17:$M$75,4,FALSE)+VLOOKUP(C62,актива!$E$17:$M$75,6,FALSE)</f>
        <v>0</v>
      </c>
      <c r="E62" s="129"/>
      <c r="F62" s="128">
        <f>VLOOKUP(C62,актива!$E$17:$M$75,5,FALSE)</f>
        <v>0</v>
      </c>
      <c r="G62" s="129"/>
      <c r="H62" s="128">
        <f>D62+F62</f>
        <v>0</v>
      </c>
    </row>
    <row r="63" spans="2:8" x14ac:dyDescent="0.2">
      <c r="B63" s="127" t="s">
        <v>336</v>
      </c>
      <c r="C63" s="146" t="s">
        <v>131</v>
      </c>
      <c r="D63" s="128">
        <f>VLOOKUP(C63,актива!$E$17:$M$75,4,FALSE)+VLOOKUP(C63,актива!$E$17:$M$75,6,FALSE)</f>
        <v>2078584</v>
      </c>
      <c r="E63" s="129"/>
      <c r="F63" s="128">
        <f>VLOOKUP(C63,актива!$E$17:$M$75,5,FALSE)</f>
        <v>0</v>
      </c>
      <c r="G63" s="129"/>
      <c r="H63" s="128">
        <f>D63+F63</f>
        <v>2078584</v>
      </c>
    </row>
    <row r="64" spans="2:8" ht="22.5" x14ac:dyDescent="0.2">
      <c r="B64" s="127" t="s">
        <v>337</v>
      </c>
      <c r="C64" s="146" t="s">
        <v>138</v>
      </c>
      <c r="D64" s="128">
        <f>VLOOKUP(C64,актива!$E$17:$M$75,4,FALSE)+VLOOKUP(C64,актива!$E$17:$M$75,6,FALSE)</f>
        <v>691953</v>
      </c>
      <c r="E64" s="129"/>
      <c r="F64" s="128">
        <f>VLOOKUP(C64,актива!$E$17:$M$75,5,FALSE)</f>
        <v>0</v>
      </c>
      <c r="G64" s="129"/>
      <c r="H64" s="128">
        <f>D64+F64</f>
        <v>691953</v>
      </c>
    </row>
    <row r="65" spans="2:8" x14ac:dyDescent="0.2">
      <c r="B65" s="120"/>
      <c r="C65" s="146"/>
      <c r="D65" s="131"/>
      <c r="E65" s="124"/>
      <c r="F65" s="131"/>
      <c r="G65" s="123"/>
      <c r="H65" s="131"/>
    </row>
    <row r="66" spans="2:8" ht="13.5" thickBot="1" x14ac:dyDescent="0.25">
      <c r="B66" s="120" t="s">
        <v>338</v>
      </c>
      <c r="C66" s="146"/>
      <c r="D66" s="132">
        <f>D59+D52</f>
        <v>31886859</v>
      </c>
      <c r="E66" s="124"/>
      <c r="F66" s="132">
        <f>F59+F52</f>
        <v>0</v>
      </c>
      <c r="G66" s="123"/>
      <c r="H66" s="132">
        <f>H59+H52</f>
        <v>31886859</v>
      </c>
    </row>
    <row r="67" spans="2:8" ht="13.5" thickTop="1" x14ac:dyDescent="0.2">
      <c r="B67" s="120"/>
      <c r="C67" s="146"/>
      <c r="D67" s="133"/>
      <c r="E67" s="134"/>
      <c r="F67" s="133"/>
      <c r="G67" s="135"/>
      <c r="H67" s="133"/>
    </row>
    <row r="68" spans="2:8" x14ac:dyDescent="0.2">
      <c r="B68" s="120" t="s">
        <v>339</v>
      </c>
      <c r="C68" s="146"/>
      <c r="D68" s="136"/>
      <c r="E68" s="134"/>
      <c r="F68" s="135"/>
      <c r="G68" s="135"/>
      <c r="H68" s="136"/>
    </row>
    <row r="69" spans="2:8" x14ac:dyDescent="0.2">
      <c r="B69" s="120" t="s">
        <v>340</v>
      </c>
      <c r="C69" s="146"/>
      <c r="D69" s="135">
        <f>D70+D71+D72+D73-D74+D75-D78-D81-D82</f>
        <v>9774852</v>
      </c>
      <c r="E69" s="134"/>
      <c r="F69" s="135">
        <f>F70+F71+F72+F73-F74+F75-F78-F81-F82</f>
        <v>1194</v>
      </c>
      <c r="G69" s="135"/>
      <c r="H69" s="135">
        <f>H70+H71+H72+H73-H74+H75-H78-H81-H82</f>
        <v>9776046</v>
      </c>
    </row>
    <row r="70" spans="2:8" x14ac:dyDescent="0.2">
      <c r="B70" s="127" t="s">
        <v>341</v>
      </c>
      <c r="C70" s="146" t="s">
        <v>156</v>
      </c>
      <c r="D70" s="137">
        <f>VLOOKUP(C70,пасива!$E$2:$M$113,4,FALSE)+VLOOKUP(C70,пасива!$E$2:$M$113,6,FALSE)</f>
        <v>5853775</v>
      </c>
      <c r="E70" s="129"/>
      <c r="F70" s="137">
        <f>VLOOKUP(C70,пасива!$E$2:$M$113,5,FALSE)</f>
        <v>0</v>
      </c>
      <c r="G70" s="129"/>
      <c r="H70" s="137">
        <f>D70+F70</f>
        <v>5853775</v>
      </c>
    </row>
    <row r="71" spans="2:8" x14ac:dyDescent="0.2">
      <c r="B71" s="127" t="s">
        <v>342</v>
      </c>
      <c r="C71" s="146" t="s">
        <v>168</v>
      </c>
      <c r="D71" s="128">
        <f>VLOOKUP(C71,пасива!$E$2:$M$113,4,FALSE)+VLOOKUP(C71,пасива!$E$2:$M$113,6,FALSE)</f>
        <v>0</v>
      </c>
      <c r="E71" s="129"/>
      <c r="F71" s="128">
        <f>VLOOKUP(C71,пасива!$E$2:$M$113,5,FALSE)</f>
        <v>0</v>
      </c>
      <c r="G71" s="129"/>
      <c r="H71" s="128">
        <f t="shared" ref="H71:H82" si="2">D71+F71</f>
        <v>0</v>
      </c>
    </row>
    <row r="72" spans="2:8" ht="33.75" x14ac:dyDescent="0.2">
      <c r="B72" s="127" t="s">
        <v>343</v>
      </c>
      <c r="C72" s="146" t="s">
        <v>174</v>
      </c>
      <c r="D72" s="128">
        <f>VLOOKUP(C72,пасива!$E$2:$M$113,4,FALSE)+VLOOKUP(C72,пасива!$E$2:$M$113,6,FALSE)</f>
        <v>3160643</v>
      </c>
      <c r="E72" s="129"/>
      <c r="F72" s="128">
        <f>VLOOKUP(C72,пасива!$E$2:$M$113,5,FALSE)</f>
        <v>-5954</v>
      </c>
      <c r="G72" s="129"/>
      <c r="H72" s="128">
        <f t="shared" si="2"/>
        <v>3154689</v>
      </c>
    </row>
    <row r="73" spans="2:8" x14ac:dyDescent="0.2">
      <c r="B73" s="127" t="s">
        <v>344</v>
      </c>
      <c r="C73" s="146" t="s">
        <v>177</v>
      </c>
      <c r="D73" s="128">
        <f>VLOOKUP(C73,пасива!$E$2:$M$113,4,FALSE)+VLOOKUP(C73,пасива!$E$2:$M$113,6,FALSE)</f>
        <v>203070</v>
      </c>
      <c r="E73" s="129"/>
      <c r="F73" s="128">
        <f>VLOOKUP(C73,пасива!$E$2:$M$113,5,FALSE)</f>
        <v>0</v>
      </c>
      <c r="G73" s="129"/>
      <c r="H73" s="128">
        <f t="shared" si="2"/>
        <v>203070</v>
      </c>
    </row>
    <row r="74" spans="2:8" x14ac:dyDescent="0.2">
      <c r="B74" s="127" t="s">
        <v>345</v>
      </c>
      <c r="C74" s="146" t="s">
        <v>179</v>
      </c>
      <c r="D74" s="128">
        <f>VLOOKUP(C74,пасива!$E$2:$M$113,4,FALSE)+VLOOKUP(C74,пасива!$E$2:$M$113,6,FALSE)</f>
        <v>144535</v>
      </c>
      <c r="E74" s="129"/>
      <c r="F74" s="128">
        <f>VLOOKUP(C74,пасива!$E$2:$M$113,5,FALSE)</f>
        <v>10673</v>
      </c>
      <c r="G74" s="129"/>
      <c r="H74" s="128">
        <f t="shared" si="2"/>
        <v>155208</v>
      </c>
    </row>
    <row r="75" spans="2:8" x14ac:dyDescent="0.2">
      <c r="B75" s="127" t="s">
        <v>346</v>
      </c>
      <c r="C75" s="146" t="s">
        <v>182</v>
      </c>
      <c r="D75" s="138">
        <f>VLOOKUP(C75,пасива!$E$2:$M$113,4,FALSE)+VLOOKUP(C75,пасива!$E$2:$M$113,6,FALSE)</f>
        <v>701899</v>
      </c>
      <c r="E75" s="129"/>
      <c r="F75" s="138">
        <f>VLOOKUP(C75,пасива!$E$2:$M$113,5,FALSE)</f>
        <v>17821</v>
      </c>
      <c r="G75" s="129"/>
      <c r="H75" s="138">
        <f t="shared" si="2"/>
        <v>719720</v>
      </c>
    </row>
    <row r="76" spans="2:8" x14ac:dyDescent="0.2">
      <c r="B76" s="127" t="s">
        <v>347</v>
      </c>
      <c r="C76" s="146" t="s">
        <v>184</v>
      </c>
      <c r="D76" s="128">
        <f>VLOOKUP(C76,пасива!$E$2:$M$113,4,FALSE)+VLOOKUP(C76,пасива!$E$2:$M$113,6,FALSE)</f>
        <v>331581</v>
      </c>
      <c r="E76" s="129"/>
      <c r="F76" s="128">
        <f>VLOOKUP(C76,пасива!$E$2:$M$113,5,FALSE)</f>
        <v>0</v>
      </c>
      <c r="G76" s="129"/>
      <c r="H76" s="128">
        <f t="shared" si="2"/>
        <v>331581</v>
      </c>
    </row>
    <row r="77" spans="2:8" x14ac:dyDescent="0.2">
      <c r="B77" s="127" t="s">
        <v>348</v>
      </c>
      <c r="C77" s="146" t="s">
        <v>186</v>
      </c>
      <c r="D77" s="128">
        <f>VLOOKUP(C77,пасива!$E$2:$M$113,4,FALSE)+VLOOKUP(C77,пасива!$E$2:$M$113,6,FALSE)</f>
        <v>370318</v>
      </c>
      <c r="E77" s="129"/>
      <c r="F77" s="128">
        <f>VLOOKUP(C77,пасива!$E$2:$M$113,5,FALSE)</f>
        <v>17821</v>
      </c>
      <c r="G77" s="129"/>
      <c r="H77" s="128">
        <f t="shared" si="2"/>
        <v>388139</v>
      </c>
    </row>
    <row r="78" spans="2:8" x14ac:dyDescent="0.2">
      <c r="B78" s="127" t="s">
        <v>349</v>
      </c>
      <c r="C78" s="146" t="s">
        <v>188</v>
      </c>
      <c r="D78" s="138">
        <f>VLOOKUP(C78,пасива!$E$2:$M$113,4,FALSE)+VLOOKUP(C78,пасива!$E$2:$M$113,6,FALSE)</f>
        <v>0</v>
      </c>
      <c r="E78" s="129"/>
      <c r="F78" s="138">
        <f>VLOOKUP(C78,пасива!$E$2:$M$113,5,FALSE)</f>
        <v>0</v>
      </c>
      <c r="G78" s="129"/>
      <c r="H78" s="138">
        <f t="shared" si="2"/>
        <v>0</v>
      </c>
    </row>
    <row r="79" spans="2:8" x14ac:dyDescent="0.2">
      <c r="B79" s="127" t="s">
        <v>189</v>
      </c>
      <c r="C79" s="146" t="s">
        <v>190</v>
      </c>
      <c r="D79" s="128">
        <f>VLOOKUP(C79,пасива!$E$2:$M$113,4,FALSE)+VLOOKUP(C79,пасива!$E$2:$M$113,6,FALSE)</f>
        <v>0</v>
      </c>
      <c r="E79" s="129"/>
      <c r="F79" s="128">
        <f>VLOOKUP(C79,пасива!$E$2:$M$113,5,FALSE)</f>
        <v>0</v>
      </c>
      <c r="G79" s="129"/>
      <c r="H79" s="128">
        <f t="shared" si="2"/>
        <v>0</v>
      </c>
    </row>
    <row r="80" spans="2:8" x14ac:dyDescent="0.2">
      <c r="B80" s="127" t="s">
        <v>191</v>
      </c>
      <c r="C80" s="146" t="s">
        <v>192</v>
      </c>
      <c r="D80" s="128">
        <f>VLOOKUP(C80,пасива!$E$2:$M$113,4,FALSE)+VLOOKUP(C80,пасива!$E$2:$M$113,6,FALSE)</f>
        <v>0</v>
      </c>
      <c r="E80" s="129"/>
      <c r="F80" s="128">
        <f>VLOOKUP(C80,пасива!$E$2:$M$113,5,FALSE)</f>
        <v>0</v>
      </c>
      <c r="G80" s="129"/>
      <c r="H80" s="128">
        <f t="shared" si="2"/>
        <v>0</v>
      </c>
    </row>
    <row r="81" spans="2:8" x14ac:dyDescent="0.2">
      <c r="B81" s="127" t="s">
        <v>350</v>
      </c>
      <c r="C81" s="146" t="s">
        <v>196</v>
      </c>
      <c r="D81" s="129">
        <f>VLOOKUP(C81,пасива!$E$2:$M$113,4,FALSE)+VLOOKUP(C81,пасива!$E$2:$M$113,6,FALSE)</f>
        <v>0</v>
      </c>
      <c r="E81" s="129"/>
      <c r="F81" s="129">
        <f>VLOOKUP(C81,пасива!$E$2:$M$113,5,FALSE)</f>
        <v>0</v>
      </c>
      <c r="G81" s="129"/>
      <c r="H81" s="129">
        <f t="shared" si="2"/>
        <v>0</v>
      </c>
    </row>
    <row r="82" spans="2:8" x14ac:dyDescent="0.2">
      <c r="B82" s="127" t="s">
        <v>351</v>
      </c>
      <c r="C82" s="146" t="s">
        <v>199</v>
      </c>
      <c r="D82" s="129">
        <f>VLOOKUP(C82,пасива!$E$2:$M$113,4,FALSE)+VLOOKUP(C82,пасива!$E$2:$M$113,6,FALSE)</f>
        <v>0</v>
      </c>
      <c r="E82" s="129"/>
      <c r="F82" s="129">
        <f>VLOOKUP(C82,пасива!$E$2:$M$113,5,FALSE)</f>
        <v>0</v>
      </c>
      <c r="G82" s="129"/>
      <c r="H82" s="129">
        <f t="shared" si="2"/>
        <v>0</v>
      </c>
    </row>
    <row r="83" spans="2:8" x14ac:dyDescent="0.2">
      <c r="B83" s="120"/>
      <c r="C83" s="146"/>
      <c r="D83" s="140"/>
      <c r="E83" s="134"/>
      <c r="F83" s="140"/>
      <c r="G83" s="135"/>
      <c r="H83" s="140"/>
    </row>
    <row r="84" spans="2:8" x14ac:dyDescent="0.2">
      <c r="B84" s="120" t="s">
        <v>352</v>
      </c>
      <c r="C84" s="146"/>
      <c r="D84" s="141">
        <f>SUM(D85:D90)</f>
        <v>22112007</v>
      </c>
      <c r="E84" s="134"/>
      <c r="F84" s="141">
        <f>SUM(F85:F90)</f>
        <v>-1194</v>
      </c>
      <c r="G84" s="135"/>
      <c r="H84" s="141">
        <f>SUM(H85:H90)</f>
        <v>22110813</v>
      </c>
    </row>
    <row r="85" spans="2:8" x14ac:dyDescent="0.2">
      <c r="B85" s="127" t="s">
        <v>353</v>
      </c>
      <c r="C85" s="146" t="s">
        <v>204</v>
      </c>
      <c r="D85" s="138">
        <f>VLOOKUP(C85,пасива!$E$2:$M$113,4,FALSE)+VLOOKUP(C85,пасива!$E$2:$M$113,6,FALSE)</f>
        <v>4060898</v>
      </c>
      <c r="E85" s="129"/>
      <c r="F85" s="128">
        <f>VLOOKUP(C85,пасива!$E$2:$M$113,5,FALSE)</f>
        <v>0</v>
      </c>
      <c r="G85" s="129"/>
      <c r="H85" s="138">
        <f t="shared" ref="H85:H90" si="3">D85+F85</f>
        <v>4060898</v>
      </c>
    </row>
    <row r="86" spans="2:8" x14ac:dyDescent="0.2">
      <c r="B86" s="127" t="s">
        <v>354</v>
      </c>
      <c r="C86" s="146" t="s">
        <v>220</v>
      </c>
      <c r="D86" s="138">
        <f>VLOOKUP(C86,пасива!$E$2:$M$113,4,FALSE)+VLOOKUP(C86,пасива!$E$2:$M$113,6,FALSE)</f>
        <v>33638</v>
      </c>
      <c r="E86" s="129"/>
      <c r="F86" s="128">
        <f>VLOOKUP(C86,пасива!$E$2:$M$113,5,FALSE)</f>
        <v>0</v>
      </c>
      <c r="G86" s="129"/>
      <c r="H86" s="138">
        <f t="shared" si="3"/>
        <v>33638</v>
      </c>
    </row>
    <row r="87" spans="2:8" x14ac:dyDescent="0.2">
      <c r="B87" s="127" t="s">
        <v>355</v>
      </c>
      <c r="C87" s="146" t="s">
        <v>229</v>
      </c>
      <c r="D87" s="138">
        <f>VLOOKUP(C87,пасива!$E$2:$M$113,4,FALSE)+VLOOKUP(C87,пасива!$E$2:$M$113,6,FALSE)</f>
        <v>386094</v>
      </c>
      <c r="E87" s="129"/>
      <c r="F87" s="128">
        <f>VLOOKUP(C87,пасива!$E$2:$M$113,5,FALSE)</f>
        <v>-1194</v>
      </c>
      <c r="G87" s="129"/>
      <c r="H87" s="138">
        <f t="shared" si="3"/>
        <v>384900</v>
      </c>
    </row>
    <row r="88" spans="2:8" x14ac:dyDescent="0.2">
      <c r="B88" s="127" t="s">
        <v>356</v>
      </c>
      <c r="C88" s="146" t="s">
        <v>231</v>
      </c>
      <c r="D88" s="138">
        <f>VLOOKUP(C88,пасива!$E$2:$M$113,4,FALSE)+VLOOKUP(C88,пасива!$E$2:$M$113,6,FALSE)</f>
        <v>1860581</v>
      </c>
      <c r="E88" s="129"/>
      <c r="F88" s="128">
        <f>VLOOKUP(C88,пасива!$E$2:$M$113,5,FALSE)</f>
        <v>0</v>
      </c>
      <c r="G88" s="129"/>
      <c r="H88" s="138">
        <f t="shared" si="3"/>
        <v>1860581</v>
      </c>
    </row>
    <row r="89" spans="2:8" x14ac:dyDescent="0.2">
      <c r="B89" s="127" t="s">
        <v>357</v>
      </c>
      <c r="C89" s="146" t="s">
        <v>249</v>
      </c>
      <c r="D89" s="138">
        <f>VLOOKUP(C89,пасива!$E$2:$M$113,4,FALSE)+VLOOKUP(C89,пасива!$E$2:$M$113,6,FALSE)</f>
        <v>7932826</v>
      </c>
      <c r="E89" s="129"/>
      <c r="F89" s="128">
        <f>VLOOKUP(C89,пасива!$E$2:$M$113,5,FALSE)</f>
        <v>0</v>
      </c>
      <c r="G89" s="129"/>
      <c r="H89" s="138">
        <f t="shared" si="3"/>
        <v>7932826</v>
      </c>
    </row>
    <row r="90" spans="2:8" x14ac:dyDescent="0.2">
      <c r="B90" s="127" t="s">
        <v>358</v>
      </c>
      <c r="C90" s="146" t="s">
        <v>273</v>
      </c>
      <c r="D90" s="139">
        <f>VLOOKUP(C90,пасива!$E$2:$M$113,4,FALSE)+VLOOKUP(C90,пасива!$E$2:$M$113,6,FALSE)</f>
        <v>7837970</v>
      </c>
      <c r="E90" s="129"/>
      <c r="F90" s="128">
        <f>VLOOKUP(C90,пасива!$E$2:$M$113,5,FALSE)</f>
        <v>0</v>
      </c>
      <c r="G90" s="129"/>
      <c r="H90" s="139">
        <f t="shared" si="3"/>
        <v>7837970</v>
      </c>
    </row>
    <row r="91" spans="2:8" x14ac:dyDescent="0.2">
      <c r="B91" s="120"/>
      <c r="C91" s="144"/>
      <c r="D91" s="138"/>
      <c r="E91" s="134"/>
      <c r="F91" s="140"/>
      <c r="G91" s="135"/>
      <c r="H91" s="135"/>
    </row>
    <row r="92" spans="2:8" ht="13.5" thickBot="1" x14ac:dyDescent="0.25">
      <c r="B92" s="120" t="s">
        <v>359</v>
      </c>
      <c r="C92" s="144"/>
      <c r="D92" s="142">
        <f>D84+D69</f>
        <v>31886859</v>
      </c>
      <c r="E92" s="134"/>
      <c r="F92" s="142">
        <f>F84+F69</f>
        <v>0</v>
      </c>
      <c r="G92" s="135"/>
      <c r="H92" s="142">
        <f>H84+H69</f>
        <v>31886859</v>
      </c>
    </row>
    <row r="93" spans="2:8" ht="13.5" thickTop="1" x14ac:dyDescent="0.2"/>
  </sheetData>
  <mergeCells count="6">
    <mergeCell ref="I20:I22"/>
    <mergeCell ref="I36:I37"/>
    <mergeCell ref="I44:I45"/>
    <mergeCell ref="I4:I5"/>
    <mergeCell ref="I11:I12"/>
    <mergeCell ref="I18:I19"/>
  </mergeCells>
  <pageMargins left="0.7" right="0.7" top="0.75" bottom="0.75" header="0.3" footer="0.3"/>
  <pageSetup paperSize="9" scale="93" orientation="portrait" r:id="rId1"/>
  <ignoredErrors>
    <ignoredError sqref="C6:C43 C53:C90" numberStoredAsText="1"/>
    <ignoredError sqref="F69 H69:H8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3"/>
  <sheetViews>
    <sheetView tabSelected="1" zoomScaleNormal="100" workbookViewId="0">
      <selection activeCell="A15" sqref="A15:H15"/>
    </sheetView>
  </sheetViews>
  <sheetFormatPr defaultColWidth="7" defaultRowHeight="13.5" x14ac:dyDescent="0.2"/>
  <cols>
    <col min="1" max="1" width="15.75" style="47" customWidth="1"/>
    <col min="2" max="2" width="2.75" style="12" customWidth="1"/>
    <col min="3" max="3" width="3.25" style="12" customWidth="1"/>
    <col min="4" max="4" width="35.625" style="167" customWidth="1"/>
    <col min="5" max="5" width="4.25" style="9" customWidth="1"/>
    <col min="6" max="6" width="8" style="48" customWidth="1"/>
    <col min="7" max="7" width="12.125" style="67" customWidth="1"/>
    <col min="8" max="10" width="10.875" style="49" hidden="1" customWidth="1"/>
    <col min="11" max="11" width="10.875" style="49" customWidth="1"/>
    <col min="12" max="12" width="10.875" style="49" hidden="1" customWidth="1"/>
    <col min="13" max="13" width="9.875" style="9" customWidth="1"/>
    <col min="14" max="14" width="7" style="9"/>
    <col min="15" max="16" width="10.875" style="49" hidden="1" customWidth="1"/>
    <col min="17" max="18" width="7" style="9" hidden="1" customWidth="1"/>
    <col min="19" max="249" width="7" style="9"/>
    <col min="250" max="250" width="15.75" style="9" customWidth="1"/>
    <col min="251" max="251" width="2.75" style="9" customWidth="1"/>
    <col min="252" max="252" width="3.25" style="9" customWidth="1"/>
    <col min="253" max="253" width="35.625" style="9" customWidth="1"/>
    <col min="254" max="254" width="4.25" style="9" customWidth="1"/>
    <col min="255" max="255" width="7.375" style="9" customWidth="1"/>
    <col min="256" max="256" width="9.25" style="9" customWidth="1"/>
    <col min="257" max="257" width="9.625" style="9" bestFit="1" customWidth="1"/>
    <col min="258" max="258" width="10.75" style="9" bestFit="1" customWidth="1"/>
    <col min="259" max="259" width="3.875" style="9" customWidth="1"/>
    <col min="260" max="260" width="2.125" style="9" customWidth="1"/>
    <col min="261" max="261" width="11.25" style="9" customWidth="1"/>
    <col min="262" max="505" width="7" style="9"/>
    <col min="506" max="506" width="15.75" style="9" customWidth="1"/>
    <col min="507" max="507" width="2.75" style="9" customWidth="1"/>
    <col min="508" max="508" width="3.25" style="9" customWidth="1"/>
    <col min="509" max="509" width="35.625" style="9" customWidth="1"/>
    <col min="510" max="510" width="4.25" style="9" customWidth="1"/>
    <col min="511" max="511" width="7.375" style="9" customWidth="1"/>
    <col min="512" max="512" width="9.25" style="9" customWidth="1"/>
    <col min="513" max="513" width="9.625" style="9" bestFit="1" customWidth="1"/>
    <col min="514" max="514" width="10.75" style="9" bestFit="1" customWidth="1"/>
    <col min="515" max="515" width="3.875" style="9" customWidth="1"/>
    <col min="516" max="516" width="2.125" style="9" customWidth="1"/>
    <col min="517" max="517" width="11.25" style="9" customWidth="1"/>
    <col min="518" max="761" width="7" style="9"/>
    <col min="762" max="762" width="15.75" style="9" customWidth="1"/>
    <col min="763" max="763" width="2.75" style="9" customWidth="1"/>
    <col min="764" max="764" width="3.25" style="9" customWidth="1"/>
    <col min="765" max="765" width="35.625" style="9" customWidth="1"/>
    <col min="766" max="766" width="4.25" style="9" customWidth="1"/>
    <col min="767" max="767" width="7.375" style="9" customWidth="1"/>
    <col min="768" max="768" width="9.25" style="9" customWidth="1"/>
    <col min="769" max="769" width="9.625" style="9" bestFit="1" customWidth="1"/>
    <col min="770" max="770" width="10.75" style="9" bestFit="1" customWidth="1"/>
    <col min="771" max="771" width="3.875" style="9" customWidth="1"/>
    <col min="772" max="772" width="2.125" style="9" customWidth="1"/>
    <col min="773" max="773" width="11.25" style="9" customWidth="1"/>
    <col min="774" max="1017" width="7" style="9"/>
    <col min="1018" max="1018" width="15.75" style="9" customWidth="1"/>
    <col min="1019" max="1019" width="2.75" style="9" customWidth="1"/>
    <col min="1020" max="1020" width="3.25" style="9" customWidth="1"/>
    <col min="1021" max="1021" width="35.625" style="9" customWidth="1"/>
    <col min="1022" max="1022" width="4.25" style="9" customWidth="1"/>
    <col min="1023" max="1023" width="7.375" style="9" customWidth="1"/>
    <col min="1024" max="1024" width="9.25" style="9" customWidth="1"/>
    <col min="1025" max="1025" width="9.625" style="9" bestFit="1" customWidth="1"/>
    <col min="1026" max="1026" width="10.75" style="9" bestFit="1" customWidth="1"/>
    <col min="1027" max="1027" width="3.875" style="9" customWidth="1"/>
    <col min="1028" max="1028" width="2.125" style="9" customWidth="1"/>
    <col min="1029" max="1029" width="11.25" style="9" customWidth="1"/>
    <col min="1030" max="1273" width="7" style="9"/>
    <col min="1274" max="1274" width="15.75" style="9" customWidth="1"/>
    <col min="1275" max="1275" width="2.75" style="9" customWidth="1"/>
    <col min="1276" max="1276" width="3.25" style="9" customWidth="1"/>
    <col min="1277" max="1277" width="35.625" style="9" customWidth="1"/>
    <col min="1278" max="1278" width="4.25" style="9" customWidth="1"/>
    <col min="1279" max="1279" width="7.375" style="9" customWidth="1"/>
    <col min="1280" max="1280" width="9.25" style="9" customWidth="1"/>
    <col min="1281" max="1281" width="9.625" style="9" bestFit="1" customWidth="1"/>
    <col min="1282" max="1282" width="10.75" style="9" bestFit="1" customWidth="1"/>
    <col min="1283" max="1283" width="3.875" style="9" customWidth="1"/>
    <col min="1284" max="1284" width="2.125" style="9" customWidth="1"/>
    <col min="1285" max="1285" width="11.25" style="9" customWidth="1"/>
    <col min="1286" max="1529" width="7" style="9"/>
    <col min="1530" max="1530" width="15.75" style="9" customWidth="1"/>
    <col min="1531" max="1531" width="2.75" style="9" customWidth="1"/>
    <col min="1532" max="1532" width="3.25" style="9" customWidth="1"/>
    <col min="1533" max="1533" width="35.625" style="9" customWidth="1"/>
    <col min="1534" max="1534" width="4.25" style="9" customWidth="1"/>
    <col min="1535" max="1535" width="7.375" style="9" customWidth="1"/>
    <col min="1536" max="1536" width="9.25" style="9" customWidth="1"/>
    <col min="1537" max="1537" width="9.625" style="9" bestFit="1" customWidth="1"/>
    <col min="1538" max="1538" width="10.75" style="9" bestFit="1" customWidth="1"/>
    <col min="1539" max="1539" width="3.875" style="9" customWidth="1"/>
    <col min="1540" max="1540" width="2.125" style="9" customWidth="1"/>
    <col min="1541" max="1541" width="11.25" style="9" customWidth="1"/>
    <col min="1542" max="1785" width="7" style="9"/>
    <col min="1786" max="1786" width="15.75" style="9" customWidth="1"/>
    <col min="1787" max="1787" width="2.75" style="9" customWidth="1"/>
    <col min="1788" max="1788" width="3.25" style="9" customWidth="1"/>
    <col min="1789" max="1789" width="35.625" style="9" customWidth="1"/>
    <col min="1790" max="1790" width="4.25" style="9" customWidth="1"/>
    <col min="1791" max="1791" width="7.375" style="9" customWidth="1"/>
    <col min="1792" max="1792" width="9.25" style="9" customWidth="1"/>
    <col min="1793" max="1793" width="9.625" style="9" bestFit="1" customWidth="1"/>
    <col min="1794" max="1794" width="10.75" style="9" bestFit="1" customWidth="1"/>
    <col min="1795" max="1795" width="3.875" style="9" customWidth="1"/>
    <col min="1796" max="1796" width="2.125" style="9" customWidth="1"/>
    <col min="1797" max="1797" width="11.25" style="9" customWidth="1"/>
    <col min="1798" max="2041" width="7" style="9"/>
    <col min="2042" max="2042" width="15.75" style="9" customWidth="1"/>
    <col min="2043" max="2043" width="2.75" style="9" customWidth="1"/>
    <col min="2044" max="2044" width="3.25" style="9" customWidth="1"/>
    <col min="2045" max="2045" width="35.625" style="9" customWidth="1"/>
    <col min="2046" max="2046" width="4.25" style="9" customWidth="1"/>
    <col min="2047" max="2047" width="7.375" style="9" customWidth="1"/>
    <col min="2048" max="2048" width="9.25" style="9" customWidth="1"/>
    <col min="2049" max="2049" width="9.625" style="9" bestFit="1" customWidth="1"/>
    <col min="2050" max="2050" width="10.75" style="9" bestFit="1" customWidth="1"/>
    <col min="2051" max="2051" width="3.875" style="9" customWidth="1"/>
    <col min="2052" max="2052" width="2.125" style="9" customWidth="1"/>
    <col min="2053" max="2053" width="11.25" style="9" customWidth="1"/>
    <col min="2054" max="2297" width="7" style="9"/>
    <col min="2298" max="2298" width="15.75" style="9" customWidth="1"/>
    <col min="2299" max="2299" width="2.75" style="9" customWidth="1"/>
    <col min="2300" max="2300" width="3.25" style="9" customWidth="1"/>
    <col min="2301" max="2301" width="35.625" style="9" customWidth="1"/>
    <col min="2302" max="2302" width="4.25" style="9" customWidth="1"/>
    <col min="2303" max="2303" width="7.375" style="9" customWidth="1"/>
    <col min="2304" max="2304" width="9.25" style="9" customWidth="1"/>
    <col min="2305" max="2305" width="9.625" style="9" bestFit="1" customWidth="1"/>
    <col min="2306" max="2306" width="10.75" style="9" bestFit="1" customWidth="1"/>
    <col min="2307" max="2307" width="3.875" style="9" customWidth="1"/>
    <col min="2308" max="2308" width="2.125" style="9" customWidth="1"/>
    <col min="2309" max="2309" width="11.25" style="9" customWidth="1"/>
    <col min="2310" max="2553" width="7" style="9"/>
    <col min="2554" max="2554" width="15.75" style="9" customWidth="1"/>
    <col min="2555" max="2555" width="2.75" style="9" customWidth="1"/>
    <col min="2556" max="2556" width="3.25" style="9" customWidth="1"/>
    <col min="2557" max="2557" width="35.625" style="9" customWidth="1"/>
    <col min="2558" max="2558" width="4.25" style="9" customWidth="1"/>
    <col min="2559" max="2559" width="7.375" style="9" customWidth="1"/>
    <col min="2560" max="2560" width="9.25" style="9" customWidth="1"/>
    <col min="2561" max="2561" width="9.625" style="9" bestFit="1" customWidth="1"/>
    <col min="2562" max="2562" width="10.75" style="9" bestFit="1" customWidth="1"/>
    <col min="2563" max="2563" width="3.875" style="9" customWidth="1"/>
    <col min="2564" max="2564" width="2.125" style="9" customWidth="1"/>
    <col min="2565" max="2565" width="11.25" style="9" customWidth="1"/>
    <col min="2566" max="2809" width="7" style="9"/>
    <col min="2810" max="2810" width="15.75" style="9" customWidth="1"/>
    <col min="2811" max="2811" width="2.75" style="9" customWidth="1"/>
    <col min="2812" max="2812" width="3.25" style="9" customWidth="1"/>
    <col min="2813" max="2813" width="35.625" style="9" customWidth="1"/>
    <col min="2814" max="2814" width="4.25" style="9" customWidth="1"/>
    <col min="2815" max="2815" width="7.375" style="9" customWidth="1"/>
    <col min="2816" max="2816" width="9.25" style="9" customWidth="1"/>
    <col min="2817" max="2817" width="9.625" style="9" bestFit="1" customWidth="1"/>
    <col min="2818" max="2818" width="10.75" style="9" bestFit="1" customWidth="1"/>
    <col min="2819" max="2819" width="3.875" style="9" customWidth="1"/>
    <col min="2820" max="2820" width="2.125" style="9" customWidth="1"/>
    <col min="2821" max="2821" width="11.25" style="9" customWidth="1"/>
    <col min="2822" max="3065" width="7" style="9"/>
    <col min="3066" max="3066" width="15.75" style="9" customWidth="1"/>
    <col min="3067" max="3067" width="2.75" style="9" customWidth="1"/>
    <col min="3068" max="3068" width="3.25" style="9" customWidth="1"/>
    <col min="3069" max="3069" width="35.625" style="9" customWidth="1"/>
    <col min="3070" max="3070" width="4.25" style="9" customWidth="1"/>
    <col min="3071" max="3071" width="7.375" style="9" customWidth="1"/>
    <col min="3072" max="3072" width="9.25" style="9" customWidth="1"/>
    <col min="3073" max="3073" width="9.625" style="9" bestFit="1" customWidth="1"/>
    <col min="3074" max="3074" width="10.75" style="9" bestFit="1" customWidth="1"/>
    <col min="3075" max="3075" width="3.875" style="9" customWidth="1"/>
    <col min="3076" max="3076" width="2.125" style="9" customWidth="1"/>
    <col min="3077" max="3077" width="11.25" style="9" customWidth="1"/>
    <col min="3078" max="3321" width="7" style="9"/>
    <col min="3322" max="3322" width="15.75" style="9" customWidth="1"/>
    <col min="3323" max="3323" width="2.75" style="9" customWidth="1"/>
    <col min="3324" max="3324" width="3.25" style="9" customWidth="1"/>
    <col min="3325" max="3325" width="35.625" style="9" customWidth="1"/>
    <col min="3326" max="3326" width="4.25" style="9" customWidth="1"/>
    <col min="3327" max="3327" width="7.375" style="9" customWidth="1"/>
    <col min="3328" max="3328" width="9.25" style="9" customWidth="1"/>
    <col min="3329" max="3329" width="9.625" style="9" bestFit="1" customWidth="1"/>
    <col min="3330" max="3330" width="10.75" style="9" bestFit="1" customWidth="1"/>
    <col min="3331" max="3331" width="3.875" style="9" customWidth="1"/>
    <col min="3332" max="3332" width="2.125" style="9" customWidth="1"/>
    <col min="3333" max="3333" width="11.25" style="9" customWidth="1"/>
    <col min="3334" max="3577" width="7" style="9"/>
    <col min="3578" max="3578" width="15.75" style="9" customWidth="1"/>
    <col min="3579" max="3579" width="2.75" style="9" customWidth="1"/>
    <col min="3580" max="3580" width="3.25" style="9" customWidth="1"/>
    <col min="3581" max="3581" width="35.625" style="9" customWidth="1"/>
    <col min="3582" max="3582" width="4.25" style="9" customWidth="1"/>
    <col min="3583" max="3583" width="7.375" style="9" customWidth="1"/>
    <col min="3584" max="3584" width="9.25" style="9" customWidth="1"/>
    <col min="3585" max="3585" width="9.625" style="9" bestFit="1" customWidth="1"/>
    <col min="3586" max="3586" width="10.75" style="9" bestFit="1" customWidth="1"/>
    <col min="3587" max="3587" width="3.875" style="9" customWidth="1"/>
    <col min="3588" max="3588" width="2.125" style="9" customWidth="1"/>
    <col min="3589" max="3589" width="11.25" style="9" customWidth="1"/>
    <col min="3590" max="3833" width="7" style="9"/>
    <col min="3834" max="3834" width="15.75" style="9" customWidth="1"/>
    <col min="3835" max="3835" width="2.75" style="9" customWidth="1"/>
    <col min="3836" max="3836" width="3.25" style="9" customWidth="1"/>
    <col min="3837" max="3837" width="35.625" style="9" customWidth="1"/>
    <col min="3838" max="3838" width="4.25" style="9" customWidth="1"/>
    <col min="3839" max="3839" width="7.375" style="9" customWidth="1"/>
    <col min="3840" max="3840" width="9.25" style="9" customWidth="1"/>
    <col min="3841" max="3841" width="9.625" style="9" bestFit="1" customWidth="1"/>
    <col min="3842" max="3842" width="10.75" style="9" bestFit="1" customWidth="1"/>
    <col min="3843" max="3843" width="3.875" style="9" customWidth="1"/>
    <col min="3844" max="3844" width="2.125" style="9" customWidth="1"/>
    <col min="3845" max="3845" width="11.25" style="9" customWidth="1"/>
    <col min="3846" max="4089" width="7" style="9"/>
    <col min="4090" max="4090" width="15.75" style="9" customWidth="1"/>
    <col min="4091" max="4091" width="2.75" style="9" customWidth="1"/>
    <col min="4092" max="4092" width="3.25" style="9" customWidth="1"/>
    <col min="4093" max="4093" width="35.625" style="9" customWidth="1"/>
    <col min="4094" max="4094" width="4.25" style="9" customWidth="1"/>
    <col min="4095" max="4095" width="7.375" style="9" customWidth="1"/>
    <col min="4096" max="4096" width="9.25" style="9" customWidth="1"/>
    <col min="4097" max="4097" width="9.625" style="9" bestFit="1" customWidth="1"/>
    <col min="4098" max="4098" width="10.75" style="9" bestFit="1" customWidth="1"/>
    <col min="4099" max="4099" width="3.875" style="9" customWidth="1"/>
    <col min="4100" max="4100" width="2.125" style="9" customWidth="1"/>
    <col min="4101" max="4101" width="11.25" style="9" customWidth="1"/>
    <col min="4102" max="4345" width="7" style="9"/>
    <col min="4346" max="4346" width="15.75" style="9" customWidth="1"/>
    <col min="4347" max="4347" width="2.75" style="9" customWidth="1"/>
    <col min="4348" max="4348" width="3.25" style="9" customWidth="1"/>
    <col min="4349" max="4349" width="35.625" style="9" customWidth="1"/>
    <col min="4350" max="4350" width="4.25" style="9" customWidth="1"/>
    <col min="4351" max="4351" width="7.375" style="9" customWidth="1"/>
    <col min="4352" max="4352" width="9.25" style="9" customWidth="1"/>
    <col min="4353" max="4353" width="9.625" style="9" bestFit="1" customWidth="1"/>
    <col min="4354" max="4354" width="10.75" style="9" bestFit="1" customWidth="1"/>
    <col min="4355" max="4355" width="3.875" style="9" customWidth="1"/>
    <col min="4356" max="4356" width="2.125" style="9" customWidth="1"/>
    <col min="4357" max="4357" width="11.25" style="9" customWidth="1"/>
    <col min="4358" max="4601" width="7" style="9"/>
    <col min="4602" max="4602" width="15.75" style="9" customWidth="1"/>
    <col min="4603" max="4603" width="2.75" style="9" customWidth="1"/>
    <col min="4604" max="4604" width="3.25" style="9" customWidth="1"/>
    <col min="4605" max="4605" width="35.625" style="9" customWidth="1"/>
    <col min="4606" max="4606" width="4.25" style="9" customWidth="1"/>
    <col min="4607" max="4607" width="7.375" style="9" customWidth="1"/>
    <col min="4608" max="4608" width="9.25" style="9" customWidth="1"/>
    <col min="4609" max="4609" width="9.625" style="9" bestFit="1" customWidth="1"/>
    <col min="4610" max="4610" width="10.75" style="9" bestFit="1" customWidth="1"/>
    <col min="4611" max="4611" width="3.875" style="9" customWidth="1"/>
    <col min="4612" max="4612" width="2.125" style="9" customWidth="1"/>
    <col min="4613" max="4613" width="11.25" style="9" customWidth="1"/>
    <col min="4614" max="4857" width="7" style="9"/>
    <col min="4858" max="4858" width="15.75" style="9" customWidth="1"/>
    <col min="4859" max="4859" width="2.75" style="9" customWidth="1"/>
    <col min="4860" max="4860" width="3.25" style="9" customWidth="1"/>
    <col min="4861" max="4861" width="35.625" style="9" customWidth="1"/>
    <col min="4862" max="4862" width="4.25" style="9" customWidth="1"/>
    <col min="4863" max="4863" width="7.375" style="9" customWidth="1"/>
    <col min="4864" max="4864" width="9.25" style="9" customWidth="1"/>
    <col min="4865" max="4865" width="9.625" style="9" bestFit="1" customWidth="1"/>
    <col min="4866" max="4866" width="10.75" style="9" bestFit="1" customWidth="1"/>
    <col min="4867" max="4867" width="3.875" style="9" customWidth="1"/>
    <col min="4868" max="4868" width="2.125" style="9" customWidth="1"/>
    <col min="4869" max="4869" width="11.25" style="9" customWidth="1"/>
    <col min="4870" max="5113" width="7" style="9"/>
    <col min="5114" max="5114" width="15.75" style="9" customWidth="1"/>
    <col min="5115" max="5115" width="2.75" style="9" customWidth="1"/>
    <col min="5116" max="5116" width="3.25" style="9" customWidth="1"/>
    <col min="5117" max="5117" width="35.625" style="9" customWidth="1"/>
    <col min="5118" max="5118" width="4.25" style="9" customWidth="1"/>
    <col min="5119" max="5119" width="7.375" style="9" customWidth="1"/>
    <col min="5120" max="5120" width="9.25" style="9" customWidth="1"/>
    <col min="5121" max="5121" width="9.625" style="9" bestFit="1" customWidth="1"/>
    <col min="5122" max="5122" width="10.75" style="9" bestFit="1" customWidth="1"/>
    <col min="5123" max="5123" width="3.875" style="9" customWidth="1"/>
    <col min="5124" max="5124" width="2.125" style="9" customWidth="1"/>
    <col min="5125" max="5125" width="11.25" style="9" customWidth="1"/>
    <col min="5126" max="5369" width="7" style="9"/>
    <col min="5370" max="5370" width="15.75" style="9" customWidth="1"/>
    <col min="5371" max="5371" width="2.75" style="9" customWidth="1"/>
    <col min="5372" max="5372" width="3.25" style="9" customWidth="1"/>
    <col min="5373" max="5373" width="35.625" style="9" customWidth="1"/>
    <col min="5374" max="5374" width="4.25" style="9" customWidth="1"/>
    <col min="5375" max="5375" width="7.375" style="9" customWidth="1"/>
    <col min="5376" max="5376" width="9.25" style="9" customWidth="1"/>
    <col min="5377" max="5377" width="9.625" style="9" bestFit="1" customWidth="1"/>
    <col min="5378" max="5378" width="10.75" style="9" bestFit="1" customWidth="1"/>
    <col min="5379" max="5379" width="3.875" style="9" customWidth="1"/>
    <col min="5380" max="5380" width="2.125" style="9" customWidth="1"/>
    <col min="5381" max="5381" width="11.25" style="9" customWidth="1"/>
    <col min="5382" max="5625" width="7" style="9"/>
    <col min="5626" max="5626" width="15.75" style="9" customWidth="1"/>
    <col min="5627" max="5627" width="2.75" style="9" customWidth="1"/>
    <col min="5628" max="5628" width="3.25" style="9" customWidth="1"/>
    <col min="5629" max="5629" width="35.625" style="9" customWidth="1"/>
    <col min="5630" max="5630" width="4.25" style="9" customWidth="1"/>
    <col min="5631" max="5631" width="7.375" style="9" customWidth="1"/>
    <col min="5632" max="5632" width="9.25" style="9" customWidth="1"/>
    <col min="5633" max="5633" width="9.625" style="9" bestFit="1" customWidth="1"/>
    <col min="5634" max="5634" width="10.75" style="9" bestFit="1" customWidth="1"/>
    <col min="5635" max="5635" width="3.875" style="9" customWidth="1"/>
    <col min="5636" max="5636" width="2.125" style="9" customWidth="1"/>
    <col min="5637" max="5637" width="11.25" style="9" customWidth="1"/>
    <col min="5638" max="5881" width="7" style="9"/>
    <col min="5882" max="5882" width="15.75" style="9" customWidth="1"/>
    <col min="5883" max="5883" width="2.75" style="9" customWidth="1"/>
    <col min="5884" max="5884" width="3.25" style="9" customWidth="1"/>
    <col min="5885" max="5885" width="35.625" style="9" customWidth="1"/>
    <col min="5886" max="5886" width="4.25" style="9" customWidth="1"/>
    <col min="5887" max="5887" width="7.375" style="9" customWidth="1"/>
    <col min="5888" max="5888" width="9.25" style="9" customWidth="1"/>
    <col min="5889" max="5889" width="9.625" style="9" bestFit="1" customWidth="1"/>
    <col min="5890" max="5890" width="10.75" style="9" bestFit="1" customWidth="1"/>
    <col min="5891" max="5891" width="3.875" style="9" customWidth="1"/>
    <col min="5892" max="5892" width="2.125" style="9" customWidth="1"/>
    <col min="5893" max="5893" width="11.25" style="9" customWidth="1"/>
    <col min="5894" max="6137" width="7" style="9"/>
    <col min="6138" max="6138" width="15.75" style="9" customWidth="1"/>
    <col min="6139" max="6139" width="2.75" style="9" customWidth="1"/>
    <col min="6140" max="6140" width="3.25" style="9" customWidth="1"/>
    <col min="6141" max="6141" width="35.625" style="9" customWidth="1"/>
    <col min="6142" max="6142" width="4.25" style="9" customWidth="1"/>
    <col min="6143" max="6143" width="7.375" style="9" customWidth="1"/>
    <col min="6144" max="6144" width="9.25" style="9" customWidth="1"/>
    <col min="6145" max="6145" width="9.625" style="9" bestFit="1" customWidth="1"/>
    <col min="6146" max="6146" width="10.75" style="9" bestFit="1" customWidth="1"/>
    <col min="6147" max="6147" width="3.875" style="9" customWidth="1"/>
    <col min="6148" max="6148" width="2.125" style="9" customWidth="1"/>
    <col min="6149" max="6149" width="11.25" style="9" customWidth="1"/>
    <col min="6150" max="6393" width="7" style="9"/>
    <col min="6394" max="6394" width="15.75" style="9" customWidth="1"/>
    <col min="6395" max="6395" width="2.75" style="9" customWidth="1"/>
    <col min="6396" max="6396" width="3.25" style="9" customWidth="1"/>
    <col min="6397" max="6397" width="35.625" style="9" customWidth="1"/>
    <col min="6398" max="6398" width="4.25" style="9" customWidth="1"/>
    <col min="6399" max="6399" width="7.375" style="9" customWidth="1"/>
    <col min="6400" max="6400" width="9.25" style="9" customWidth="1"/>
    <col min="6401" max="6401" width="9.625" style="9" bestFit="1" customWidth="1"/>
    <col min="6402" max="6402" width="10.75" style="9" bestFit="1" customWidth="1"/>
    <col min="6403" max="6403" width="3.875" style="9" customWidth="1"/>
    <col min="6404" max="6404" width="2.125" style="9" customWidth="1"/>
    <col min="6405" max="6405" width="11.25" style="9" customWidth="1"/>
    <col min="6406" max="6649" width="7" style="9"/>
    <col min="6650" max="6650" width="15.75" style="9" customWidth="1"/>
    <col min="6651" max="6651" width="2.75" style="9" customWidth="1"/>
    <col min="6652" max="6652" width="3.25" style="9" customWidth="1"/>
    <col min="6653" max="6653" width="35.625" style="9" customWidth="1"/>
    <col min="6654" max="6654" width="4.25" style="9" customWidth="1"/>
    <col min="6655" max="6655" width="7.375" style="9" customWidth="1"/>
    <col min="6656" max="6656" width="9.25" style="9" customWidth="1"/>
    <col min="6657" max="6657" width="9.625" style="9" bestFit="1" customWidth="1"/>
    <col min="6658" max="6658" width="10.75" style="9" bestFit="1" customWidth="1"/>
    <col min="6659" max="6659" width="3.875" style="9" customWidth="1"/>
    <col min="6660" max="6660" width="2.125" style="9" customWidth="1"/>
    <col min="6661" max="6661" width="11.25" style="9" customWidth="1"/>
    <col min="6662" max="6905" width="7" style="9"/>
    <col min="6906" max="6906" width="15.75" style="9" customWidth="1"/>
    <col min="6907" max="6907" width="2.75" style="9" customWidth="1"/>
    <col min="6908" max="6908" width="3.25" style="9" customWidth="1"/>
    <col min="6909" max="6909" width="35.625" style="9" customWidth="1"/>
    <col min="6910" max="6910" width="4.25" style="9" customWidth="1"/>
    <col min="6911" max="6911" width="7.375" style="9" customWidth="1"/>
    <col min="6912" max="6912" width="9.25" style="9" customWidth="1"/>
    <col min="6913" max="6913" width="9.625" style="9" bestFit="1" customWidth="1"/>
    <col min="6914" max="6914" width="10.75" style="9" bestFit="1" customWidth="1"/>
    <col min="6915" max="6915" width="3.875" style="9" customWidth="1"/>
    <col min="6916" max="6916" width="2.125" style="9" customWidth="1"/>
    <col min="6917" max="6917" width="11.25" style="9" customWidth="1"/>
    <col min="6918" max="7161" width="7" style="9"/>
    <col min="7162" max="7162" width="15.75" style="9" customWidth="1"/>
    <col min="7163" max="7163" width="2.75" style="9" customWidth="1"/>
    <col min="7164" max="7164" width="3.25" style="9" customWidth="1"/>
    <col min="7165" max="7165" width="35.625" style="9" customWidth="1"/>
    <col min="7166" max="7166" width="4.25" style="9" customWidth="1"/>
    <col min="7167" max="7167" width="7.375" style="9" customWidth="1"/>
    <col min="7168" max="7168" width="9.25" style="9" customWidth="1"/>
    <col min="7169" max="7169" width="9.625" style="9" bestFit="1" customWidth="1"/>
    <col min="7170" max="7170" width="10.75" style="9" bestFit="1" customWidth="1"/>
    <col min="7171" max="7171" width="3.875" style="9" customWidth="1"/>
    <col min="7172" max="7172" width="2.125" style="9" customWidth="1"/>
    <col min="7173" max="7173" width="11.25" style="9" customWidth="1"/>
    <col min="7174" max="7417" width="7" style="9"/>
    <col min="7418" max="7418" width="15.75" style="9" customWidth="1"/>
    <col min="7419" max="7419" width="2.75" style="9" customWidth="1"/>
    <col min="7420" max="7420" width="3.25" style="9" customWidth="1"/>
    <col min="7421" max="7421" width="35.625" style="9" customWidth="1"/>
    <col min="7422" max="7422" width="4.25" style="9" customWidth="1"/>
    <col min="7423" max="7423" width="7.375" style="9" customWidth="1"/>
    <col min="7424" max="7424" width="9.25" style="9" customWidth="1"/>
    <col min="7425" max="7425" width="9.625" style="9" bestFit="1" customWidth="1"/>
    <col min="7426" max="7426" width="10.75" style="9" bestFit="1" customWidth="1"/>
    <col min="7427" max="7427" width="3.875" style="9" customWidth="1"/>
    <col min="7428" max="7428" width="2.125" style="9" customWidth="1"/>
    <col min="7429" max="7429" width="11.25" style="9" customWidth="1"/>
    <col min="7430" max="7673" width="7" style="9"/>
    <col min="7674" max="7674" width="15.75" style="9" customWidth="1"/>
    <col min="7675" max="7675" width="2.75" style="9" customWidth="1"/>
    <col min="7676" max="7676" width="3.25" style="9" customWidth="1"/>
    <col min="7677" max="7677" width="35.625" style="9" customWidth="1"/>
    <col min="7678" max="7678" width="4.25" style="9" customWidth="1"/>
    <col min="7679" max="7679" width="7.375" style="9" customWidth="1"/>
    <col min="7680" max="7680" width="9.25" style="9" customWidth="1"/>
    <col min="7681" max="7681" width="9.625" style="9" bestFit="1" customWidth="1"/>
    <col min="7682" max="7682" width="10.75" style="9" bestFit="1" customWidth="1"/>
    <col min="7683" max="7683" width="3.875" style="9" customWidth="1"/>
    <col min="7684" max="7684" width="2.125" style="9" customWidth="1"/>
    <col min="7685" max="7685" width="11.25" style="9" customWidth="1"/>
    <col min="7686" max="7929" width="7" style="9"/>
    <col min="7930" max="7930" width="15.75" style="9" customWidth="1"/>
    <col min="7931" max="7931" width="2.75" style="9" customWidth="1"/>
    <col min="7932" max="7932" width="3.25" style="9" customWidth="1"/>
    <col min="7933" max="7933" width="35.625" style="9" customWidth="1"/>
    <col min="7934" max="7934" width="4.25" style="9" customWidth="1"/>
    <col min="7935" max="7935" width="7.375" style="9" customWidth="1"/>
    <col min="7936" max="7936" width="9.25" style="9" customWidth="1"/>
    <col min="7937" max="7937" width="9.625" style="9" bestFit="1" customWidth="1"/>
    <col min="7938" max="7938" width="10.75" style="9" bestFit="1" customWidth="1"/>
    <col min="7939" max="7939" width="3.875" style="9" customWidth="1"/>
    <col min="7940" max="7940" width="2.125" style="9" customWidth="1"/>
    <col min="7941" max="7941" width="11.25" style="9" customWidth="1"/>
    <col min="7942" max="8185" width="7" style="9"/>
    <col min="8186" max="8186" width="15.75" style="9" customWidth="1"/>
    <col min="8187" max="8187" width="2.75" style="9" customWidth="1"/>
    <col min="8188" max="8188" width="3.25" style="9" customWidth="1"/>
    <col min="8189" max="8189" width="35.625" style="9" customWidth="1"/>
    <col min="8190" max="8190" width="4.25" style="9" customWidth="1"/>
    <col min="8191" max="8191" width="7.375" style="9" customWidth="1"/>
    <col min="8192" max="8192" width="9.25" style="9" customWidth="1"/>
    <col min="8193" max="8193" width="9.625" style="9" bestFit="1" customWidth="1"/>
    <col min="8194" max="8194" width="10.75" style="9" bestFit="1" customWidth="1"/>
    <col min="8195" max="8195" width="3.875" style="9" customWidth="1"/>
    <col min="8196" max="8196" width="2.125" style="9" customWidth="1"/>
    <col min="8197" max="8197" width="11.25" style="9" customWidth="1"/>
    <col min="8198" max="8441" width="7" style="9"/>
    <col min="8442" max="8442" width="15.75" style="9" customWidth="1"/>
    <col min="8443" max="8443" width="2.75" style="9" customWidth="1"/>
    <col min="8444" max="8444" width="3.25" style="9" customWidth="1"/>
    <col min="8445" max="8445" width="35.625" style="9" customWidth="1"/>
    <col min="8446" max="8446" width="4.25" style="9" customWidth="1"/>
    <col min="8447" max="8447" width="7.375" style="9" customWidth="1"/>
    <col min="8448" max="8448" width="9.25" style="9" customWidth="1"/>
    <col min="8449" max="8449" width="9.625" style="9" bestFit="1" customWidth="1"/>
    <col min="8450" max="8450" width="10.75" style="9" bestFit="1" customWidth="1"/>
    <col min="8451" max="8451" width="3.875" style="9" customWidth="1"/>
    <col min="8452" max="8452" width="2.125" style="9" customWidth="1"/>
    <col min="8453" max="8453" width="11.25" style="9" customWidth="1"/>
    <col min="8454" max="8697" width="7" style="9"/>
    <col min="8698" max="8698" width="15.75" style="9" customWidth="1"/>
    <col min="8699" max="8699" width="2.75" style="9" customWidth="1"/>
    <col min="8700" max="8700" width="3.25" style="9" customWidth="1"/>
    <col min="8701" max="8701" width="35.625" style="9" customWidth="1"/>
    <col min="8702" max="8702" width="4.25" style="9" customWidth="1"/>
    <col min="8703" max="8703" width="7.375" style="9" customWidth="1"/>
    <col min="8704" max="8704" width="9.25" style="9" customWidth="1"/>
    <col min="8705" max="8705" width="9.625" style="9" bestFit="1" customWidth="1"/>
    <col min="8706" max="8706" width="10.75" style="9" bestFit="1" customWidth="1"/>
    <col min="8707" max="8707" width="3.875" style="9" customWidth="1"/>
    <col min="8708" max="8708" width="2.125" style="9" customWidth="1"/>
    <col min="8709" max="8709" width="11.25" style="9" customWidth="1"/>
    <col min="8710" max="8953" width="7" style="9"/>
    <col min="8954" max="8954" width="15.75" style="9" customWidth="1"/>
    <col min="8955" max="8955" width="2.75" style="9" customWidth="1"/>
    <col min="8956" max="8956" width="3.25" style="9" customWidth="1"/>
    <col min="8957" max="8957" width="35.625" style="9" customWidth="1"/>
    <col min="8958" max="8958" width="4.25" style="9" customWidth="1"/>
    <col min="8959" max="8959" width="7.375" style="9" customWidth="1"/>
    <col min="8960" max="8960" width="9.25" style="9" customWidth="1"/>
    <col min="8961" max="8961" width="9.625" style="9" bestFit="1" customWidth="1"/>
    <col min="8962" max="8962" width="10.75" style="9" bestFit="1" customWidth="1"/>
    <col min="8963" max="8963" width="3.875" style="9" customWidth="1"/>
    <col min="8964" max="8964" width="2.125" style="9" customWidth="1"/>
    <col min="8965" max="8965" width="11.25" style="9" customWidth="1"/>
    <col min="8966" max="9209" width="7" style="9"/>
    <col min="9210" max="9210" width="15.75" style="9" customWidth="1"/>
    <col min="9211" max="9211" width="2.75" style="9" customWidth="1"/>
    <col min="9212" max="9212" width="3.25" style="9" customWidth="1"/>
    <col min="9213" max="9213" width="35.625" style="9" customWidth="1"/>
    <col min="9214" max="9214" width="4.25" style="9" customWidth="1"/>
    <col min="9215" max="9215" width="7.375" style="9" customWidth="1"/>
    <col min="9216" max="9216" width="9.25" style="9" customWidth="1"/>
    <col min="9217" max="9217" width="9.625" style="9" bestFit="1" customWidth="1"/>
    <col min="9218" max="9218" width="10.75" style="9" bestFit="1" customWidth="1"/>
    <col min="9219" max="9219" width="3.875" style="9" customWidth="1"/>
    <col min="9220" max="9220" width="2.125" style="9" customWidth="1"/>
    <col min="9221" max="9221" width="11.25" style="9" customWidth="1"/>
    <col min="9222" max="9465" width="7" style="9"/>
    <col min="9466" max="9466" width="15.75" style="9" customWidth="1"/>
    <col min="9467" max="9467" width="2.75" style="9" customWidth="1"/>
    <col min="9468" max="9468" width="3.25" style="9" customWidth="1"/>
    <col min="9469" max="9469" width="35.625" style="9" customWidth="1"/>
    <col min="9470" max="9470" width="4.25" style="9" customWidth="1"/>
    <col min="9471" max="9471" width="7.375" style="9" customWidth="1"/>
    <col min="9472" max="9472" width="9.25" style="9" customWidth="1"/>
    <col min="9473" max="9473" width="9.625" style="9" bestFit="1" customWidth="1"/>
    <col min="9474" max="9474" width="10.75" style="9" bestFit="1" customWidth="1"/>
    <col min="9475" max="9475" width="3.875" style="9" customWidth="1"/>
    <col min="9476" max="9476" width="2.125" style="9" customWidth="1"/>
    <col min="9477" max="9477" width="11.25" style="9" customWidth="1"/>
    <col min="9478" max="9721" width="7" style="9"/>
    <col min="9722" max="9722" width="15.75" style="9" customWidth="1"/>
    <col min="9723" max="9723" width="2.75" style="9" customWidth="1"/>
    <col min="9724" max="9724" width="3.25" style="9" customWidth="1"/>
    <col min="9725" max="9725" width="35.625" style="9" customWidth="1"/>
    <col min="9726" max="9726" width="4.25" style="9" customWidth="1"/>
    <col min="9727" max="9727" width="7.375" style="9" customWidth="1"/>
    <col min="9728" max="9728" width="9.25" style="9" customWidth="1"/>
    <col min="9729" max="9729" width="9.625" style="9" bestFit="1" customWidth="1"/>
    <col min="9730" max="9730" width="10.75" style="9" bestFit="1" customWidth="1"/>
    <col min="9731" max="9731" width="3.875" style="9" customWidth="1"/>
    <col min="9732" max="9732" width="2.125" style="9" customWidth="1"/>
    <col min="9733" max="9733" width="11.25" style="9" customWidth="1"/>
    <col min="9734" max="9977" width="7" style="9"/>
    <col min="9978" max="9978" width="15.75" style="9" customWidth="1"/>
    <col min="9979" max="9979" width="2.75" style="9" customWidth="1"/>
    <col min="9980" max="9980" width="3.25" style="9" customWidth="1"/>
    <col min="9981" max="9981" width="35.625" style="9" customWidth="1"/>
    <col min="9982" max="9982" width="4.25" style="9" customWidth="1"/>
    <col min="9983" max="9983" width="7.375" style="9" customWidth="1"/>
    <col min="9984" max="9984" width="9.25" style="9" customWidth="1"/>
    <col min="9985" max="9985" width="9.625" style="9" bestFit="1" customWidth="1"/>
    <col min="9986" max="9986" width="10.75" style="9" bestFit="1" customWidth="1"/>
    <col min="9987" max="9987" width="3.875" style="9" customWidth="1"/>
    <col min="9988" max="9988" width="2.125" style="9" customWidth="1"/>
    <col min="9989" max="9989" width="11.25" style="9" customWidth="1"/>
    <col min="9990" max="10233" width="7" style="9"/>
    <col min="10234" max="10234" width="15.75" style="9" customWidth="1"/>
    <col min="10235" max="10235" width="2.75" style="9" customWidth="1"/>
    <col min="10236" max="10236" width="3.25" style="9" customWidth="1"/>
    <col min="10237" max="10237" width="35.625" style="9" customWidth="1"/>
    <col min="10238" max="10238" width="4.25" style="9" customWidth="1"/>
    <col min="10239" max="10239" width="7.375" style="9" customWidth="1"/>
    <col min="10240" max="10240" width="9.25" style="9" customWidth="1"/>
    <col min="10241" max="10241" width="9.625" style="9" bestFit="1" customWidth="1"/>
    <col min="10242" max="10242" width="10.75" style="9" bestFit="1" customWidth="1"/>
    <col min="10243" max="10243" width="3.875" style="9" customWidth="1"/>
    <col min="10244" max="10244" width="2.125" style="9" customWidth="1"/>
    <col min="10245" max="10245" width="11.25" style="9" customWidth="1"/>
    <col min="10246" max="10489" width="7" style="9"/>
    <col min="10490" max="10490" width="15.75" style="9" customWidth="1"/>
    <col min="10491" max="10491" width="2.75" style="9" customWidth="1"/>
    <col min="10492" max="10492" width="3.25" style="9" customWidth="1"/>
    <col min="10493" max="10493" width="35.625" style="9" customWidth="1"/>
    <col min="10494" max="10494" width="4.25" style="9" customWidth="1"/>
    <col min="10495" max="10495" width="7.375" style="9" customWidth="1"/>
    <col min="10496" max="10496" width="9.25" style="9" customWidth="1"/>
    <col min="10497" max="10497" width="9.625" style="9" bestFit="1" customWidth="1"/>
    <col min="10498" max="10498" width="10.75" style="9" bestFit="1" customWidth="1"/>
    <col min="10499" max="10499" width="3.875" style="9" customWidth="1"/>
    <col min="10500" max="10500" width="2.125" style="9" customWidth="1"/>
    <col min="10501" max="10501" width="11.25" style="9" customWidth="1"/>
    <col min="10502" max="10745" width="7" style="9"/>
    <col min="10746" max="10746" width="15.75" style="9" customWidth="1"/>
    <col min="10747" max="10747" width="2.75" style="9" customWidth="1"/>
    <col min="10748" max="10748" width="3.25" style="9" customWidth="1"/>
    <col min="10749" max="10749" width="35.625" style="9" customWidth="1"/>
    <col min="10750" max="10750" width="4.25" style="9" customWidth="1"/>
    <col min="10751" max="10751" width="7.375" style="9" customWidth="1"/>
    <col min="10752" max="10752" width="9.25" style="9" customWidth="1"/>
    <col min="10753" max="10753" width="9.625" style="9" bestFit="1" customWidth="1"/>
    <col min="10754" max="10754" width="10.75" style="9" bestFit="1" customWidth="1"/>
    <col min="10755" max="10755" width="3.875" style="9" customWidth="1"/>
    <col min="10756" max="10756" width="2.125" style="9" customWidth="1"/>
    <col min="10757" max="10757" width="11.25" style="9" customWidth="1"/>
    <col min="10758" max="11001" width="7" style="9"/>
    <col min="11002" max="11002" width="15.75" style="9" customWidth="1"/>
    <col min="11003" max="11003" width="2.75" style="9" customWidth="1"/>
    <col min="11004" max="11004" width="3.25" style="9" customWidth="1"/>
    <col min="11005" max="11005" width="35.625" style="9" customWidth="1"/>
    <col min="11006" max="11006" width="4.25" style="9" customWidth="1"/>
    <col min="11007" max="11007" width="7.375" style="9" customWidth="1"/>
    <col min="11008" max="11008" width="9.25" style="9" customWidth="1"/>
    <col min="11009" max="11009" width="9.625" style="9" bestFit="1" customWidth="1"/>
    <col min="11010" max="11010" width="10.75" style="9" bestFit="1" customWidth="1"/>
    <col min="11011" max="11011" width="3.875" style="9" customWidth="1"/>
    <col min="11012" max="11012" width="2.125" style="9" customWidth="1"/>
    <col min="11013" max="11013" width="11.25" style="9" customWidth="1"/>
    <col min="11014" max="11257" width="7" style="9"/>
    <col min="11258" max="11258" width="15.75" style="9" customWidth="1"/>
    <col min="11259" max="11259" width="2.75" style="9" customWidth="1"/>
    <col min="11260" max="11260" width="3.25" style="9" customWidth="1"/>
    <col min="11261" max="11261" width="35.625" style="9" customWidth="1"/>
    <col min="11262" max="11262" width="4.25" style="9" customWidth="1"/>
    <col min="11263" max="11263" width="7.375" style="9" customWidth="1"/>
    <col min="11264" max="11264" width="9.25" style="9" customWidth="1"/>
    <col min="11265" max="11265" width="9.625" style="9" bestFit="1" customWidth="1"/>
    <col min="11266" max="11266" width="10.75" style="9" bestFit="1" customWidth="1"/>
    <col min="11267" max="11267" width="3.875" style="9" customWidth="1"/>
    <col min="11268" max="11268" width="2.125" style="9" customWidth="1"/>
    <col min="11269" max="11269" width="11.25" style="9" customWidth="1"/>
    <col min="11270" max="11513" width="7" style="9"/>
    <col min="11514" max="11514" width="15.75" style="9" customWidth="1"/>
    <col min="11515" max="11515" width="2.75" style="9" customWidth="1"/>
    <col min="11516" max="11516" width="3.25" style="9" customWidth="1"/>
    <col min="11517" max="11517" width="35.625" style="9" customWidth="1"/>
    <col min="11518" max="11518" width="4.25" style="9" customWidth="1"/>
    <col min="11519" max="11519" width="7.375" style="9" customWidth="1"/>
    <col min="11520" max="11520" width="9.25" style="9" customWidth="1"/>
    <col min="11521" max="11521" width="9.625" style="9" bestFit="1" customWidth="1"/>
    <col min="11522" max="11522" width="10.75" style="9" bestFit="1" customWidth="1"/>
    <col min="11523" max="11523" width="3.875" style="9" customWidth="1"/>
    <col min="11524" max="11524" width="2.125" style="9" customWidth="1"/>
    <col min="11525" max="11525" width="11.25" style="9" customWidth="1"/>
    <col min="11526" max="11769" width="7" style="9"/>
    <col min="11770" max="11770" width="15.75" style="9" customWidth="1"/>
    <col min="11771" max="11771" width="2.75" style="9" customWidth="1"/>
    <col min="11772" max="11772" width="3.25" style="9" customWidth="1"/>
    <col min="11773" max="11773" width="35.625" style="9" customWidth="1"/>
    <col min="11774" max="11774" width="4.25" style="9" customWidth="1"/>
    <col min="11775" max="11775" width="7.375" style="9" customWidth="1"/>
    <col min="11776" max="11776" width="9.25" style="9" customWidth="1"/>
    <col min="11777" max="11777" width="9.625" style="9" bestFit="1" customWidth="1"/>
    <col min="11778" max="11778" width="10.75" style="9" bestFit="1" customWidth="1"/>
    <col min="11779" max="11779" width="3.875" style="9" customWidth="1"/>
    <col min="11780" max="11780" width="2.125" style="9" customWidth="1"/>
    <col min="11781" max="11781" width="11.25" style="9" customWidth="1"/>
    <col min="11782" max="12025" width="7" style="9"/>
    <col min="12026" max="12026" width="15.75" style="9" customWidth="1"/>
    <col min="12027" max="12027" width="2.75" style="9" customWidth="1"/>
    <col min="12028" max="12028" width="3.25" style="9" customWidth="1"/>
    <col min="12029" max="12029" width="35.625" style="9" customWidth="1"/>
    <col min="12030" max="12030" width="4.25" style="9" customWidth="1"/>
    <col min="12031" max="12031" width="7.375" style="9" customWidth="1"/>
    <col min="12032" max="12032" width="9.25" style="9" customWidth="1"/>
    <col min="12033" max="12033" width="9.625" style="9" bestFit="1" customWidth="1"/>
    <col min="12034" max="12034" width="10.75" style="9" bestFit="1" customWidth="1"/>
    <col min="12035" max="12035" width="3.875" style="9" customWidth="1"/>
    <col min="12036" max="12036" width="2.125" style="9" customWidth="1"/>
    <col min="12037" max="12037" width="11.25" style="9" customWidth="1"/>
    <col min="12038" max="12281" width="7" style="9"/>
    <col min="12282" max="12282" width="15.75" style="9" customWidth="1"/>
    <col min="12283" max="12283" width="2.75" style="9" customWidth="1"/>
    <col min="12284" max="12284" width="3.25" style="9" customWidth="1"/>
    <col min="12285" max="12285" width="35.625" style="9" customWidth="1"/>
    <col min="12286" max="12286" width="4.25" style="9" customWidth="1"/>
    <col min="12287" max="12287" width="7.375" style="9" customWidth="1"/>
    <col min="12288" max="12288" width="9.25" style="9" customWidth="1"/>
    <col min="12289" max="12289" width="9.625" style="9" bestFit="1" customWidth="1"/>
    <col min="12290" max="12290" width="10.75" style="9" bestFit="1" customWidth="1"/>
    <col min="12291" max="12291" width="3.875" style="9" customWidth="1"/>
    <col min="12292" max="12292" width="2.125" style="9" customWidth="1"/>
    <col min="12293" max="12293" width="11.25" style="9" customWidth="1"/>
    <col min="12294" max="12537" width="7" style="9"/>
    <col min="12538" max="12538" width="15.75" style="9" customWidth="1"/>
    <col min="12539" max="12539" width="2.75" style="9" customWidth="1"/>
    <col min="12540" max="12540" width="3.25" style="9" customWidth="1"/>
    <col min="12541" max="12541" width="35.625" style="9" customWidth="1"/>
    <col min="12542" max="12542" width="4.25" style="9" customWidth="1"/>
    <col min="12543" max="12543" width="7.375" style="9" customWidth="1"/>
    <col min="12544" max="12544" width="9.25" style="9" customWidth="1"/>
    <col min="12545" max="12545" width="9.625" style="9" bestFit="1" customWidth="1"/>
    <col min="12546" max="12546" width="10.75" style="9" bestFit="1" customWidth="1"/>
    <col min="12547" max="12547" width="3.875" style="9" customWidth="1"/>
    <col min="12548" max="12548" width="2.125" style="9" customWidth="1"/>
    <col min="12549" max="12549" width="11.25" style="9" customWidth="1"/>
    <col min="12550" max="12793" width="7" style="9"/>
    <col min="12794" max="12794" width="15.75" style="9" customWidth="1"/>
    <col min="12795" max="12795" width="2.75" style="9" customWidth="1"/>
    <col min="12796" max="12796" width="3.25" style="9" customWidth="1"/>
    <col min="12797" max="12797" width="35.625" style="9" customWidth="1"/>
    <col min="12798" max="12798" width="4.25" style="9" customWidth="1"/>
    <col min="12799" max="12799" width="7.375" style="9" customWidth="1"/>
    <col min="12800" max="12800" width="9.25" style="9" customWidth="1"/>
    <col min="12801" max="12801" width="9.625" style="9" bestFit="1" customWidth="1"/>
    <col min="12802" max="12802" width="10.75" style="9" bestFit="1" customWidth="1"/>
    <col min="12803" max="12803" width="3.875" style="9" customWidth="1"/>
    <col min="12804" max="12804" width="2.125" style="9" customWidth="1"/>
    <col min="12805" max="12805" width="11.25" style="9" customWidth="1"/>
    <col min="12806" max="13049" width="7" style="9"/>
    <col min="13050" max="13050" width="15.75" style="9" customWidth="1"/>
    <col min="13051" max="13051" width="2.75" style="9" customWidth="1"/>
    <col min="13052" max="13052" width="3.25" style="9" customWidth="1"/>
    <col min="13053" max="13053" width="35.625" style="9" customWidth="1"/>
    <col min="13054" max="13054" width="4.25" style="9" customWidth="1"/>
    <col min="13055" max="13055" width="7.375" style="9" customWidth="1"/>
    <col min="13056" max="13056" width="9.25" style="9" customWidth="1"/>
    <col min="13057" max="13057" width="9.625" style="9" bestFit="1" customWidth="1"/>
    <col min="13058" max="13058" width="10.75" style="9" bestFit="1" customWidth="1"/>
    <col min="13059" max="13059" width="3.875" style="9" customWidth="1"/>
    <col min="13060" max="13060" width="2.125" style="9" customWidth="1"/>
    <col min="13061" max="13061" width="11.25" style="9" customWidth="1"/>
    <col min="13062" max="13305" width="7" style="9"/>
    <col min="13306" max="13306" width="15.75" style="9" customWidth="1"/>
    <col min="13307" max="13307" width="2.75" style="9" customWidth="1"/>
    <col min="13308" max="13308" width="3.25" style="9" customWidth="1"/>
    <col min="13309" max="13309" width="35.625" style="9" customWidth="1"/>
    <col min="13310" max="13310" width="4.25" style="9" customWidth="1"/>
    <col min="13311" max="13311" width="7.375" style="9" customWidth="1"/>
    <col min="13312" max="13312" width="9.25" style="9" customWidth="1"/>
    <col min="13313" max="13313" width="9.625" style="9" bestFit="1" customWidth="1"/>
    <col min="13314" max="13314" width="10.75" style="9" bestFit="1" customWidth="1"/>
    <col min="13315" max="13315" width="3.875" style="9" customWidth="1"/>
    <col min="13316" max="13316" width="2.125" style="9" customWidth="1"/>
    <col min="13317" max="13317" width="11.25" style="9" customWidth="1"/>
    <col min="13318" max="13561" width="7" style="9"/>
    <col min="13562" max="13562" width="15.75" style="9" customWidth="1"/>
    <col min="13563" max="13563" width="2.75" style="9" customWidth="1"/>
    <col min="13564" max="13564" width="3.25" style="9" customWidth="1"/>
    <col min="13565" max="13565" width="35.625" style="9" customWidth="1"/>
    <col min="13566" max="13566" width="4.25" style="9" customWidth="1"/>
    <col min="13567" max="13567" width="7.375" style="9" customWidth="1"/>
    <col min="13568" max="13568" width="9.25" style="9" customWidth="1"/>
    <col min="13569" max="13569" width="9.625" style="9" bestFit="1" customWidth="1"/>
    <col min="13570" max="13570" width="10.75" style="9" bestFit="1" customWidth="1"/>
    <col min="13571" max="13571" width="3.875" style="9" customWidth="1"/>
    <col min="13572" max="13572" width="2.125" style="9" customWidth="1"/>
    <col min="13573" max="13573" width="11.25" style="9" customWidth="1"/>
    <col min="13574" max="13817" width="7" style="9"/>
    <col min="13818" max="13818" width="15.75" style="9" customWidth="1"/>
    <col min="13819" max="13819" width="2.75" style="9" customWidth="1"/>
    <col min="13820" max="13820" width="3.25" style="9" customWidth="1"/>
    <col min="13821" max="13821" width="35.625" style="9" customWidth="1"/>
    <col min="13822" max="13822" width="4.25" style="9" customWidth="1"/>
    <col min="13823" max="13823" width="7.375" style="9" customWidth="1"/>
    <col min="13824" max="13824" width="9.25" style="9" customWidth="1"/>
    <col min="13825" max="13825" width="9.625" style="9" bestFit="1" customWidth="1"/>
    <col min="13826" max="13826" width="10.75" style="9" bestFit="1" customWidth="1"/>
    <col min="13827" max="13827" width="3.875" style="9" customWidth="1"/>
    <col min="13828" max="13828" width="2.125" style="9" customWidth="1"/>
    <col min="13829" max="13829" width="11.25" style="9" customWidth="1"/>
    <col min="13830" max="14073" width="7" style="9"/>
    <col min="14074" max="14074" width="15.75" style="9" customWidth="1"/>
    <col min="14075" max="14075" width="2.75" style="9" customWidth="1"/>
    <col min="14076" max="14076" width="3.25" style="9" customWidth="1"/>
    <col min="14077" max="14077" width="35.625" style="9" customWidth="1"/>
    <col min="14078" max="14078" width="4.25" style="9" customWidth="1"/>
    <col min="14079" max="14079" width="7.375" style="9" customWidth="1"/>
    <col min="14080" max="14080" width="9.25" style="9" customWidth="1"/>
    <col min="14081" max="14081" width="9.625" style="9" bestFit="1" customWidth="1"/>
    <col min="14082" max="14082" width="10.75" style="9" bestFit="1" customWidth="1"/>
    <col min="14083" max="14083" width="3.875" style="9" customWidth="1"/>
    <col min="14084" max="14084" width="2.125" style="9" customWidth="1"/>
    <col min="14085" max="14085" width="11.25" style="9" customWidth="1"/>
    <col min="14086" max="14329" width="7" style="9"/>
    <col min="14330" max="14330" width="15.75" style="9" customWidth="1"/>
    <col min="14331" max="14331" width="2.75" style="9" customWidth="1"/>
    <col min="14332" max="14332" width="3.25" style="9" customWidth="1"/>
    <col min="14333" max="14333" width="35.625" style="9" customWidth="1"/>
    <col min="14334" max="14334" width="4.25" style="9" customWidth="1"/>
    <col min="14335" max="14335" width="7.375" style="9" customWidth="1"/>
    <col min="14336" max="14336" width="9.25" style="9" customWidth="1"/>
    <col min="14337" max="14337" width="9.625" style="9" bestFit="1" customWidth="1"/>
    <col min="14338" max="14338" width="10.75" style="9" bestFit="1" customWidth="1"/>
    <col min="14339" max="14339" width="3.875" style="9" customWidth="1"/>
    <col min="14340" max="14340" width="2.125" style="9" customWidth="1"/>
    <col min="14341" max="14341" width="11.25" style="9" customWidth="1"/>
    <col min="14342" max="14585" width="7" style="9"/>
    <col min="14586" max="14586" width="15.75" style="9" customWidth="1"/>
    <col min="14587" max="14587" width="2.75" style="9" customWidth="1"/>
    <col min="14588" max="14588" width="3.25" style="9" customWidth="1"/>
    <col min="14589" max="14589" width="35.625" style="9" customWidth="1"/>
    <col min="14590" max="14590" width="4.25" style="9" customWidth="1"/>
    <col min="14591" max="14591" width="7.375" style="9" customWidth="1"/>
    <col min="14592" max="14592" width="9.25" style="9" customWidth="1"/>
    <col min="14593" max="14593" width="9.625" style="9" bestFit="1" customWidth="1"/>
    <col min="14594" max="14594" width="10.75" style="9" bestFit="1" customWidth="1"/>
    <col min="14595" max="14595" width="3.875" style="9" customWidth="1"/>
    <col min="14596" max="14596" width="2.125" style="9" customWidth="1"/>
    <col min="14597" max="14597" width="11.25" style="9" customWidth="1"/>
    <col min="14598" max="14841" width="7" style="9"/>
    <col min="14842" max="14842" width="15.75" style="9" customWidth="1"/>
    <col min="14843" max="14843" width="2.75" style="9" customWidth="1"/>
    <col min="14844" max="14844" width="3.25" style="9" customWidth="1"/>
    <col min="14845" max="14845" width="35.625" style="9" customWidth="1"/>
    <col min="14846" max="14846" width="4.25" style="9" customWidth="1"/>
    <col min="14847" max="14847" width="7.375" style="9" customWidth="1"/>
    <col min="14848" max="14848" width="9.25" style="9" customWidth="1"/>
    <col min="14849" max="14849" width="9.625" style="9" bestFit="1" customWidth="1"/>
    <col min="14850" max="14850" width="10.75" style="9" bestFit="1" customWidth="1"/>
    <col min="14851" max="14851" width="3.875" style="9" customWidth="1"/>
    <col min="14852" max="14852" width="2.125" style="9" customWidth="1"/>
    <col min="14853" max="14853" width="11.25" style="9" customWidth="1"/>
    <col min="14854" max="15097" width="7" style="9"/>
    <col min="15098" max="15098" width="15.75" style="9" customWidth="1"/>
    <col min="15099" max="15099" width="2.75" style="9" customWidth="1"/>
    <col min="15100" max="15100" width="3.25" style="9" customWidth="1"/>
    <col min="15101" max="15101" width="35.625" style="9" customWidth="1"/>
    <col min="15102" max="15102" width="4.25" style="9" customWidth="1"/>
    <col min="15103" max="15103" width="7.375" style="9" customWidth="1"/>
    <col min="15104" max="15104" width="9.25" style="9" customWidth="1"/>
    <col min="15105" max="15105" width="9.625" style="9" bestFit="1" customWidth="1"/>
    <col min="15106" max="15106" width="10.75" style="9" bestFit="1" customWidth="1"/>
    <col min="15107" max="15107" width="3.875" style="9" customWidth="1"/>
    <col min="15108" max="15108" width="2.125" style="9" customWidth="1"/>
    <col min="15109" max="15109" width="11.25" style="9" customWidth="1"/>
    <col min="15110" max="15353" width="7" style="9"/>
    <col min="15354" max="15354" width="15.75" style="9" customWidth="1"/>
    <col min="15355" max="15355" width="2.75" style="9" customWidth="1"/>
    <col min="15356" max="15356" width="3.25" style="9" customWidth="1"/>
    <col min="15357" max="15357" width="35.625" style="9" customWidth="1"/>
    <col min="15358" max="15358" width="4.25" style="9" customWidth="1"/>
    <col min="15359" max="15359" width="7.375" style="9" customWidth="1"/>
    <col min="15360" max="15360" width="9.25" style="9" customWidth="1"/>
    <col min="15361" max="15361" width="9.625" style="9" bestFit="1" customWidth="1"/>
    <col min="15362" max="15362" width="10.75" style="9" bestFit="1" customWidth="1"/>
    <col min="15363" max="15363" width="3.875" style="9" customWidth="1"/>
    <col min="15364" max="15364" width="2.125" style="9" customWidth="1"/>
    <col min="15365" max="15365" width="11.25" style="9" customWidth="1"/>
    <col min="15366" max="15609" width="7" style="9"/>
    <col min="15610" max="15610" width="15.75" style="9" customWidth="1"/>
    <col min="15611" max="15611" width="2.75" style="9" customWidth="1"/>
    <col min="15612" max="15612" width="3.25" style="9" customWidth="1"/>
    <col min="15613" max="15613" width="35.625" style="9" customWidth="1"/>
    <col min="15614" max="15614" width="4.25" style="9" customWidth="1"/>
    <col min="15615" max="15615" width="7.375" style="9" customWidth="1"/>
    <col min="15616" max="15616" width="9.25" style="9" customWidth="1"/>
    <col min="15617" max="15617" width="9.625" style="9" bestFit="1" customWidth="1"/>
    <col min="15618" max="15618" width="10.75" style="9" bestFit="1" customWidth="1"/>
    <col min="15619" max="15619" width="3.875" style="9" customWidth="1"/>
    <col min="15620" max="15620" width="2.125" style="9" customWidth="1"/>
    <col min="15621" max="15621" width="11.25" style="9" customWidth="1"/>
    <col min="15622" max="15865" width="7" style="9"/>
    <col min="15866" max="15866" width="15.75" style="9" customWidth="1"/>
    <col min="15867" max="15867" width="2.75" style="9" customWidth="1"/>
    <col min="15868" max="15868" width="3.25" style="9" customWidth="1"/>
    <col min="15869" max="15869" width="35.625" style="9" customWidth="1"/>
    <col min="15870" max="15870" width="4.25" style="9" customWidth="1"/>
    <col min="15871" max="15871" width="7.375" style="9" customWidth="1"/>
    <col min="15872" max="15872" width="9.25" style="9" customWidth="1"/>
    <col min="15873" max="15873" width="9.625" style="9" bestFit="1" customWidth="1"/>
    <col min="15874" max="15874" width="10.75" style="9" bestFit="1" customWidth="1"/>
    <col min="15875" max="15875" width="3.875" style="9" customWidth="1"/>
    <col min="15876" max="15876" width="2.125" style="9" customWidth="1"/>
    <col min="15877" max="15877" width="11.25" style="9" customWidth="1"/>
    <col min="15878" max="16121" width="7" style="9"/>
    <col min="16122" max="16122" width="15.75" style="9" customWidth="1"/>
    <col min="16123" max="16123" width="2.75" style="9" customWidth="1"/>
    <col min="16124" max="16124" width="3.25" style="9" customWidth="1"/>
    <col min="16125" max="16125" width="35.625" style="9" customWidth="1"/>
    <col min="16126" max="16126" width="4.25" style="9" customWidth="1"/>
    <col min="16127" max="16127" width="7.375" style="9" customWidth="1"/>
    <col min="16128" max="16128" width="9.25" style="9" customWidth="1"/>
    <col min="16129" max="16129" width="9.625" style="9" bestFit="1" customWidth="1"/>
    <col min="16130" max="16130" width="10.75" style="9" bestFit="1" customWidth="1"/>
    <col min="16131" max="16131" width="3.875" style="9" customWidth="1"/>
    <col min="16132" max="16132" width="2.125" style="9" customWidth="1"/>
    <col min="16133" max="16133" width="11.25" style="9" customWidth="1"/>
    <col min="16134" max="16384" width="7" style="9"/>
  </cols>
  <sheetData>
    <row r="1" spans="1:16" s="3" customFormat="1" ht="4.5" customHeight="1" x14ac:dyDescent="0.2">
      <c r="A1" s="1"/>
      <c r="B1" s="2"/>
      <c r="C1" s="2"/>
      <c r="D1" s="74"/>
      <c r="F1" s="4"/>
      <c r="G1" s="64"/>
      <c r="H1" s="5"/>
      <c r="I1" s="5"/>
      <c r="J1" s="5"/>
      <c r="K1" s="5"/>
      <c r="L1" s="5"/>
      <c r="O1" s="5"/>
      <c r="P1" s="5"/>
    </row>
    <row r="2" spans="1:16" s="3" customFormat="1" ht="15.95" customHeight="1" x14ac:dyDescent="0.2">
      <c r="A2" s="209"/>
      <c r="B2" s="209"/>
      <c r="C2" s="209"/>
      <c r="D2" s="209"/>
      <c r="F2" s="4"/>
      <c r="G2" s="64"/>
      <c r="H2" s="5"/>
      <c r="I2" s="5"/>
      <c r="J2" s="5"/>
      <c r="K2" s="5"/>
      <c r="L2" s="5"/>
      <c r="O2" s="5"/>
      <c r="P2" s="5"/>
    </row>
    <row r="3" spans="1:16" s="3" customFormat="1" ht="15.95" customHeight="1" x14ac:dyDescent="0.2">
      <c r="A3" s="209"/>
      <c r="B3" s="209"/>
      <c r="C3" s="209"/>
      <c r="D3" s="209"/>
      <c r="F3" s="4"/>
      <c r="G3" s="64"/>
      <c r="H3" s="5"/>
      <c r="I3" s="5"/>
      <c r="J3" s="5"/>
      <c r="K3" s="5"/>
      <c r="L3" s="5"/>
      <c r="O3" s="5"/>
      <c r="P3" s="5"/>
    </row>
    <row r="4" spans="1:16" s="3" customFormat="1" ht="15.95" customHeight="1" x14ac:dyDescent="0.2">
      <c r="A4" s="209"/>
      <c r="B4" s="209"/>
      <c r="C4" s="209"/>
      <c r="D4" s="209"/>
      <c r="F4" s="4"/>
      <c r="G4" s="64"/>
      <c r="H4" s="5"/>
      <c r="I4" s="5"/>
      <c r="J4" s="5"/>
      <c r="K4" s="5"/>
      <c r="L4" s="5"/>
      <c r="O4" s="5"/>
      <c r="P4" s="5"/>
    </row>
    <row r="5" spans="1:16" s="3" customFormat="1" ht="15.95" customHeight="1" x14ac:dyDescent="0.2">
      <c r="A5" s="209"/>
      <c r="B5" s="209"/>
      <c r="C5" s="209"/>
      <c r="D5" s="209"/>
      <c r="F5" s="4"/>
      <c r="G5" s="64"/>
      <c r="H5" s="5"/>
      <c r="I5" s="5"/>
      <c r="J5" s="5"/>
      <c r="K5" s="5"/>
      <c r="L5" s="5"/>
      <c r="O5" s="5"/>
      <c r="P5" s="5"/>
    </row>
    <row r="6" spans="1:16" s="3" customFormat="1" ht="15.95" customHeight="1" x14ac:dyDescent="0.2">
      <c r="A6" s="209"/>
      <c r="B6" s="209"/>
      <c r="C6" s="209"/>
      <c r="D6" s="209"/>
      <c r="F6" s="4"/>
      <c r="G6" s="64"/>
      <c r="H6" s="5"/>
      <c r="I6" s="5"/>
      <c r="J6" s="5"/>
      <c r="K6" s="5"/>
      <c r="L6" s="5"/>
      <c r="O6" s="5"/>
      <c r="P6" s="5"/>
    </row>
    <row r="7" spans="1:16" s="3" customFormat="1" x14ac:dyDescent="0.2">
      <c r="A7" s="1"/>
      <c r="B7" s="2"/>
      <c r="C7" s="2"/>
      <c r="D7" s="74"/>
      <c r="F7" s="4"/>
      <c r="G7" s="64"/>
      <c r="H7" s="5"/>
      <c r="I7" s="5"/>
      <c r="J7" s="5"/>
      <c r="K7" s="5"/>
      <c r="L7" s="5"/>
      <c r="O7" s="5"/>
      <c r="P7" s="5"/>
    </row>
    <row r="8" spans="1:16" s="3" customFormat="1" ht="9.75" customHeight="1" x14ac:dyDescent="0.2">
      <c r="A8" s="1"/>
      <c r="B8" s="2"/>
      <c r="C8" s="2"/>
      <c r="D8" s="74"/>
      <c r="F8" s="4"/>
      <c r="G8" s="64"/>
      <c r="H8" s="5"/>
      <c r="I8" s="5"/>
      <c r="J8" s="5"/>
      <c r="K8" s="5"/>
      <c r="L8" s="5"/>
      <c r="O8" s="5"/>
      <c r="P8" s="5"/>
    </row>
    <row r="9" spans="1:16" s="3" customFormat="1" x14ac:dyDescent="0.2">
      <c r="A9" s="1"/>
      <c r="B9" s="2"/>
      <c r="C9" s="2"/>
      <c r="D9" s="74"/>
      <c r="F9" s="4"/>
      <c r="G9" s="64"/>
      <c r="H9" s="5"/>
      <c r="I9" s="5"/>
      <c r="J9" s="5"/>
      <c r="K9" s="5"/>
      <c r="L9" s="5"/>
      <c r="O9" s="5"/>
      <c r="P9" s="5"/>
    </row>
    <row r="10" spans="1:16" s="3" customFormat="1" x14ac:dyDescent="0.2">
      <c r="A10" s="1"/>
      <c r="B10" s="2"/>
      <c r="C10" s="2"/>
      <c r="D10" s="74"/>
      <c r="F10" s="4"/>
      <c r="G10" s="64"/>
      <c r="H10" s="5"/>
      <c r="I10" s="5"/>
      <c r="J10" s="5"/>
      <c r="K10" s="5"/>
      <c r="L10" s="5"/>
      <c r="O10" s="5"/>
      <c r="P10" s="5"/>
    </row>
    <row r="11" spans="1:16" s="3" customFormat="1" x14ac:dyDescent="0.2">
      <c r="A11" s="1"/>
      <c r="D11" s="74"/>
      <c r="F11" s="4"/>
      <c r="G11" s="64"/>
      <c r="H11" s="5"/>
      <c r="I11" s="5"/>
      <c r="J11" s="5"/>
      <c r="K11" s="5"/>
      <c r="L11" s="5"/>
      <c r="O11" s="5"/>
      <c r="P11" s="5"/>
    </row>
    <row r="12" spans="1:16" s="3" customFormat="1" x14ac:dyDescent="0.2">
      <c r="A12" s="1"/>
      <c r="D12" s="74"/>
      <c r="F12" s="4"/>
      <c r="G12" s="64"/>
      <c r="H12" s="5"/>
      <c r="I12" s="5"/>
      <c r="J12" s="5"/>
      <c r="K12" s="5"/>
      <c r="L12" s="5"/>
      <c r="O12" s="5"/>
      <c r="P12" s="5"/>
    </row>
    <row r="13" spans="1:16" s="3" customFormat="1" ht="17.45" customHeight="1" x14ac:dyDescent="0.2">
      <c r="A13" s="208"/>
      <c r="B13" s="208"/>
      <c r="C13" s="208"/>
      <c r="D13" s="208"/>
      <c r="E13" s="208"/>
      <c r="F13" s="208"/>
      <c r="G13" s="65"/>
      <c r="H13" s="5"/>
      <c r="I13" s="5"/>
      <c r="J13" s="5"/>
      <c r="K13" s="5"/>
      <c r="L13" s="5"/>
      <c r="O13" s="5"/>
      <c r="P13" s="5"/>
    </row>
    <row r="14" spans="1:16" s="3" customFormat="1" ht="15.75" customHeight="1" x14ac:dyDescent="0.2">
      <c r="A14" s="186" t="s">
        <v>371</v>
      </c>
      <c r="B14" s="186"/>
      <c r="C14" s="186"/>
      <c r="D14" s="186"/>
      <c r="E14" s="186"/>
      <c r="F14" s="186"/>
      <c r="G14" s="186"/>
      <c r="H14" s="186"/>
      <c r="I14" s="80"/>
      <c r="J14" s="113"/>
      <c r="K14" s="162"/>
      <c r="L14" s="80"/>
      <c r="O14" s="154"/>
      <c r="P14" s="154"/>
    </row>
    <row r="15" spans="1:16" s="3" customFormat="1" ht="15.75" customHeight="1" x14ac:dyDescent="0.2">
      <c r="A15" s="187" t="s">
        <v>316</v>
      </c>
      <c r="B15" s="187"/>
      <c r="C15" s="187"/>
      <c r="D15" s="187"/>
      <c r="E15" s="187"/>
      <c r="F15" s="187"/>
      <c r="G15" s="187"/>
      <c r="H15" s="187"/>
      <c r="I15" s="81"/>
      <c r="J15" s="114"/>
      <c r="K15" s="163"/>
      <c r="L15" s="81"/>
      <c r="O15" s="155"/>
      <c r="P15" s="155"/>
    </row>
    <row r="16" spans="1:16" s="3" customFormat="1" ht="13.5" customHeight="1" x14ac:dyDescent="0.2">
      <c r="A16" s="6"/>
      <c r="B16" s="7"/>
      <c r="C16" s="7"/>
      <c r="D16" s="173"/>
      <c r="E16" s="7"/>
      <c r="F16" s="8"/>
      <c r="G16" s="205"/>
      <c r="H16" s="205"/>
      <c r="I16" s="82"/>
      <c r="J16" s="115"/>
      <c r="K16" s="207" t="s">
        <v>0</v>
      </c>
      <c r="L16" s="207"/>
      <c r="M16" s="207"/>
      <c r="O16" s="156"/>
      <c r="P16" s="156"/>
    </row>
    <row r="17" spans="1:18" s="3" customFormat="1" ht="12" customHeight="1" x14ac:dyDescent="0.2">
      <c r="A17" s="188" t="s">
        <v>1</v>
      </c>
      <c r="B17" s="191" t="s">
        <v>2</v>
      </c>
      <c r="C17" s="192"/>
      <c r="D17" s="193"/>
      <c r="E17" s="200" t="s">
        <v>3</v>
      </c>
      <c r="F17" s="200" t="s">
        <v>4</v>
      </c>
      <c r="G17" s="206" t="s">
        <v>5</v>
      </c>
      <c r="H17" s="206"/>
      <c r="I17" s="206"/>
      <c r="J17" s="206"/>
      <c r="K17" s="206"/>
      <c r="L17" s="206"/>
      <c r="M17" s="206"/>
    </row>
    <row r="18" spans="1:18" ht="13.15" customHeight="1" x14ac:dyDescent="0.2">
      <c r="A18" s="189"/>
      <c r="B18" s="194"/>
      <c r="C18" s="195"/>
      <c r="D18" s="196"/>
      <c r="E18" s="201"/>
      <c r="F18" s="201"/>
      <c r="G18" s="203" t="s">
        <v>6</v>
      </c>
      <c r="H18" s="202" t="s">
        <v>7</v>
      </c>
      <c r="I18" s="202"/>
      <c r="J18" s="202"/>
      <c r="K18" s="202"/>
      <c r="L18" s="202"/>
      <c r="M18" s="202"/>
      <c r="O18" s="9">
        <v>2015</v>
      </c>
      <c r="P18" s="9">
        <v>2014</v>
      </c>
    </row>
    <row r="19" spans="1:18" ht="30" customHeight="1" x14ac:dyDescent="0.2">
      <c r="A19" s="190"/>
      <c r="B19" s="197"/>
      <c r="C19" s="198"/>
      <c r="D19" s="199"/>
      <c r="E19" s="202"/>
      <c r="F19" s="202"/>
      <c r="G19" s="204"/>
      <c r="H19" s="83" t="s">
        <v>317</v>
      </c>
      <c r="I19" s="91" t="s">
        <v>366</v>
      </c>
      <c r="J19" s="91" t="s">
        <v>367</v>
      </c>
      <c r="K19" s="77" t="s">
        <v>314</v>
      </c>
      <c r="L19" s="83" t="s">
        <v>321</v>
      </c>
      <c r="M19" s="78" t="s">
        <v>315</v>
      </c>
      <c r="O19" s="83"/>
      <c r="P19" s="83"/>
    </row>
    <row r="20" spans="1:18" s="12" customFormat="1" ht="27" customHeight="1" thickBot="1" x14ac:dyDescent="0.25">
      <c r="A20" s="10" t="s">
        <v>8</v>
      </c>
      <c r="B20" s="183">
        <v>2</v>
      </c>
      <c r="C20" s="184"/>
      <c r="D20" s="185"/>
      <c r="E20" s="11">
        <v>3</v>
      </c>
      <c r="F20" s="11">
        <v>4</v>
      </c>
      <c r="G20" s="79">
        <v>5</v>
      </c>
      <c r="H20" s="84" t="s">
        <v>319</v>
      </c>
      <c r="I20" s="92" t="s">
        <v>320</v>
      </c>
      <c r="J20" s="92" t="s">
        <v>368</v>
      </c>
      <c r="K20" s="79">
        <v>6</v>
      </c>
      <c r="L20" s="84" t="s">
        <v>322</v>
      </c>
      <c r="M20" s="79">
        <v>7</v>
      </c>
      <c r="O20" s="84"/>
      <c r="P20" s="84"/>
    </row>
    <row r="21" spans="1:18" ht="13.15" customHeight="1" thickTop="1" x14ac:dyDescent="0.25">
      <c r="A21" s="13"/>
      <c r="B21" s="70"/>
      <c r="C21" s="71"/>
      <c r="D21" s="168" t="s">
        <v>9</v>
      </c>
      <c r="E21" s="14"/>
      <c r="F21" s="15"/>
      <c r="G21" s="16"/>
      <c r="H21" s="85"/>
      <c r="I21" s="93"/>
      <c r="J21" s="93"/>
      <c r="K21" s="14"/>
      <c r="L21" s="85"/>
      <c r="M21" s="16"/>
      <c r="O21" s="85"/>
      <c r="P21" s="85"/>
    </row>
    <row r="22" spans="1:18" ht="13.15" customHeight="1" x14ac:dyDescent="0.25">
      <c r="A22" s="18" t="s">
        <v>10</v>
      </c>
      <c r="B22" s="19" t="s">
        <v>11</v>
      </c>
      <c r="C22" s="20"/>
      <c r="D22" s="174" t="s">
        <v>12</v>
      </c>
      <c r="E22" s="21" t="s">
        <v>13</v>
      </c>
      <c r="F22" s="15"/>
      <c r="G22" s="16"/>
      <c r="H22" s="85"/>
      <c r="I22" s="93"/>
      <c r="J22" s="93"/>
      <c r="K22" s="14"/>
      <c r="L22" s="85"/>
      <c r="M22" s="16"/>
      <c r="O22">
        <v>0</v>
      </c>
      <c r="P22" s="85">
        <v>0</v>
      </c>
    </row>
    <row r="23" spans="1:18" s="28" customFormat="1" ht="25.5" x14ac:dyDescent="0.25">
      <c r="A23" s="22"/>
      <c r="B23" s="23" t="s">
        <v>14</v>
      </c>
      <c r="C23" s="23"/>
      <c r="D23" s="169" t="s">
        <v>297</v>
      </c>
      <c r="E23" s="25" t="s">
        <v>15</v>
      </c>
      <c r="F23" s="26"/>
      <c r="G23" s="27">
        <f t="shared" ref="G23:R23" si="0">G24+G25+G26+G27+G30+G31+G42+G43</f>
        <v>11767148</v>
      </c>
      <c r="H23" s="86">
        <f t="shared" si="0"/>
        <v>12024034</v>
      </c>
      <c r="I23" s="94">
        <f t="shared" si="0"/>
        <v>0</v>
      </c>
      <c r="J23" s="94">
        <f t="shared" si="0"/>
        <v>0</v>
      </c>
      <c r="K23" s="27">
        <f t="shared" si="0"/>
        <v>12024034</v>
      </c>
      <c r="L23" s="86">
        <f t="shared" si="0"/>
        <v>14048314</v>
      </c>
      <c r="M23" s="27">
        <f t="shared" si="0"/>
        <v>14048314</v>
      </c>
      <c r="O23" s="27">
        <f t="shared" si="0"/>
        <v>12024034</v>
      </c>
      <c r="P23" s="27">
        <f t="shared" si="0"/>
        <v>14048314</v>
      </c>
      <c r="Q23" s="27">
        <f t="shared" ref="Q23:Q54" si="1">O23-K23</f>
        <v>0</v>
      </c>
      <c r="R23" s="27">
        <f t="shared" si="0"/>
        <v>0</v>
      </c>
    </row>
    <row r="24" spans="1:18" s="33" customFormat="1" ht="27" x14ac:dyDescent="0.2">
      <c r="A24" s="29" t="s">
        <v>16</v>
      </c>
      <c r="B24" s="23"/>
      <c r="C24" s="30" t="s">
        <v>17</v>
      </c>
      <c r="D24" s="170" t="s">
        <v>18</v>
      </c>
      <c r="E24" s="31" t="s">
        <v>19</v>
      </c>
      <c r="F24" s="32"/>
      <c r="G24" s="160">
        <v>72232</v>
      </c>
      <c r="H24" s="87">
        <v>140895</v>
      </c>
      <c r="I24" s="95"/>
      <c r="J24" s="95"/>
      <c r="K24" s="160">
        <f>H24+I24+J24</f>
        <v>140895</v>
      </c>
      <c r="L24" s="87">
        <v>392103</v>
      </c>
      <c r="M24" s="160">
        <f>L24+J24</f>
        <v>392103</v>
      </c>
      <c r="O24">
        <v>140895</v>
      </c>
      <c r="P24" s="87">
        <v>392103</v>
      </c>
      <c r="Q24" s="27">
        <f t="shared" si="1"/>
        <v>0</v>
      </c>
      <c r="R24" s="158">
        <f>M24-P24</f>
        <v>0</v>
      </c>
    </row>
    <row r="25" spans="1:18" s="33" customFormat="1" ht="13.5" customHeight="1" x14ac:dyDescent="0.2">
      <c r="A25" s="29" t="s">
        <v>20</v>
      </c>
      <c r="B25" s="23"/>
      <c r="C25" s="30" t="s">
        <v>21</v>
      </c>
      <c r="D25" s="170" t="s">
        <v>22</v>
      </c>
      <c r="E25" s="31" t="s">
        <v>23</v>
      </c>
      <c r="F25" s="32"/>
      <c r="G25" s="160">
        <v>0</v>
      </c>
      <c r="H25" s="87">
        <v>0</v>
      </c>
      <c r="I25" s="95"/>
      <c r="J25" s="95"/>
      <c r="K25" s="160">
        <f>H25+I25+J25</f>
        <v>0</v>
      </c>
      <c r="L25" s="87">
        <v>0</v>
      </c>
      <c r="M25" s="160">
        <f>L25+J25</f>
        <v>0</v>
      </c>
      <c r="O25">
        <v>0</v>
      </c>
      <c r="P25" s="87">
        <v>0</v>
      </c>
      <c r="Q25" s="27">
        <f t="shared" si="1"/>
        <v>0</v>
      </c>
      <c r="R25" s="158">
        <f>M25-P25</f>
        <v>0</v>
      </c>
    </row>
    <row r="26" spans="1:18" s="33" customFormat="1" ht="13.5" customHeight="1" x14ac:dyDescent="0.2">
      <c r="A26" s="29" t="s">
        <v>24</v>
      </c>
      <c r="B26" s="23"/>
      <c r="C26" s="30" t="s">
        <v>25</v>
      </c>
      <c r="D26" s="170" t="s">
        <v>26</v>
      </c>
      <c r="E26" s="31" t="s">
        <v>27</v>
      </c>
      <c r="F26" s="32"/>
      <c r="G26" s="160">
        <v>31053</v>
      </c>
      <c r="H26" s="87">
        <v>71499</v>
      </c>
      <c r="I26" s="95"/>
      <c r="J26" s="95"/>
      <c r="K26" s="160">
        <f>H26+I26+J26</f>
        <v>71499</v>
      </c>
      <c r="L26" s="87">
        <v>158531</v>
      </c>
      <c r="M26" s="160">
        <f>L26+J26</f>
        <v>158531</v>
      </c>
      <c r="O26">
        <v>71499</v>
      </c>
      <c r="P26" s="87">
        <v>158531</v>
      </c>
      <c r="Q26" s="27">
        <f t="shared" si="1"/>
        <v>0</v>
      </c>
      <c r="R26" s="158">
        <f>M26-P26</f>
        <v>0</v>
      </c>
    </row>
    <row r="27" spans="1:18" ht="27" x14ac:dyDescent="0.2">
      <c r="A27" s="29" t="s">
        <v>311</v>
      </c>
      <c r="B27" s="23"/>
      <c r="C27" s="30" t="s">
        <v>28</v>
      </c>
      <c r="D27" s="169" t="s">
        <v>298</v>
      </c>
      <c r="E27" s="34" t="s">
        <v>29</v>
      </c>
      <c r="F27" s="35"/>
      <c r="G27" s="161">
        <f t="shared" ref="G27:R27" si="2">G28+G29</f>
        <v>9489029</v>
      </c>
      <c r="H27" s="88">
        <f t="shared" si="2"/>
        <v>9672409</v>
      </c>
      <c r="I27" s="96">
        <f t="shared" si="2"/>
        <v>0</v>
      </c>
      <c r="J27" s="96">
        <f t="shared" si="2"/>
        <v>0</v>
      </c>
      <c r="K27" s="161">
        <f t="shared" si="2"/>
        <v>9672409</v>
      </c>
      <c r="L27" s="88">
        <f t="shared" si="2"/>
        <v>9926625</v>
      </c>
      <c r="M27" s="161">
        <f t="shared" si="2"/>
        <v>9926625</v>
      </c>
      <c r="O27" s="36">
        <f t="shared" si="2"/>
        <v>9672409</v>
      </c>
      <c r="P27" s="36">
        <f t="shared" si="2"/>
        <v>9926625</v>
      </c>
      <c r="Q27" s="27">
        <f t="shared" si="1"/>
        <v>0</v>
      </c>
      <c r="R27" s="36">
        <f t="shared" si="2"/>
        <v>0</v>
      </c>
    </row>
    <row r="28" spans="1:18" ht="27" x14ac:dyDescent="0.2">
      <c r="A28" s="29" t="s">
        <v>30</v>
      </c>
      <c r="B28" s="37"/>
      <c r="C28" s="38"/>
      <c r="D28" s="170" t="s">
        <v>31</v>
      </c>
      <c r="E28" s="40" t="s">
        <v>32</v>
      </c>
      <c r="F28" s="41"/>
      <c r="G28" s="42">
        <v>6478630</v>
      </c>
      <c r="H28" s="89">
        <v>6598326</v>
      </c>
      <c r="I28" s="97"/>
      <c r="J28" s="97"/>
      <c r="K28" s="42">
        <f>H28+I28+J28</f>
        <v>6598326</v>
      </c>
      <c r="L28" s="89">
        <v>6630164</v>
      </c>
      <c r="M28" s="42">
        <f>L28+J28</f>
        <v>6630164</v>
      </c>
      <c r="O28">
        <v>6598326</v>
      </c>
      <c r="P28" s="89">
        <v>6630164</v>
      </c>
      <c r="Q28" s="27">
        <f t="shared" si="1"/>
        <v>0</v>
      </c>
      <c r="R28" s="158">
        <f>M28-P28</f>
        <v>0</v>
      </c>
    </row>
    <row r="29" spans="1:18" ht="27" x14ac:dyDescent="0.2">
      <c r="A29" s="29" t="s">
        <v>33</v>
      </c>
      <c r="B29" s="37"/>
      <c r="C29" s="38"/>
      <c r="D29" s="170" t="s">
        <v>34</v>
      </c>
      <c r="E29" s="40" t="s">
        <v>35</v>
      </c>
      <c r="F29" s="41"/>
      <c r="G29" s="42">
        <v>3010399</v>
      </c>
      <c r="H29" s="89">
        <v>3074083</v>
      </c>
      <c r="I29" s="97"/>
      <c r="J29" s="97"/>
      <c r="K29" s="42">
        <f>H29+I29+J29</f>
        <v>3074083</v>
      </c>
      <c r="L29" s="89">
        <v>3296461</v>
      </c>
      <c r="M29" s="42">
        <f>L29+J29</f>
        <v>3296461</v>
      </c>
      <c r="O29">
        <v>3074083</v>
      </c>
      <c r="P29" s="89">
        <v>3296461</v>
      </c>
      <c r="Q29" s="27">
        <f t="shared" si="1"/>
        <v>0</v>
      </c>
      <c r="R29" s="158">
        <f>M29-P29</f>
        <v>0</v>
      </c>
    </row>
    <row r="30" spans="1:18" ht="27" x14ac:dyDescent="0.2">
      <c r="A30" s="29" t="s">
        <v>36</v>
      </c>
      <c r="B30" s="37"/>
      <c r="C30" s="30" t="s">
        <v>37</v>
      </c>
      <c r="D30" s="170" t="s">
        <v>38</v>
      </c>
      <c r="E30" s="34" t="s">
        <v>39</v>
      </c>
      <c r="F30" s="35"/>
      <c r="G30" s="43">
        <v>0</v>
      </c>
      <c r="H30" s="89">
        <v>0</v>
      </c>
      <c r="I30" s="97"/>
      <c r="J30" s="97"/>
      <c r="K30" s="43">
        <f>H30+I30+J30</f>
        <v>0</v>
      </c>
      <c r="L30" s="89">
        <v>0</v>
      </c>
      <c r="M30" s="43">
        <f>L30+J30</f>
        <v>0</v>
      </c>
      <c r="O30">
        <v>0</v>
      </c>
      <c r="P30" s="89">
        <v>0</v>
      </c>
      <c r="Q30" s="27">
        <f t="shared" si="1"/>
        <v>0</v>
      </c>
      <c r="R30" s="158">
        <f>M30-P30</f>
        <v>0</v>
      </c>
    </row>
    <row r="31" spans="1:18" s="33" customFormat="1" ht="25.5" x14ac:dyDescent="0.2">
      <c r="A31" s="29" t="s">
        <v>40</v>
      </c>
      <c r="B31" s="23"/>
      <c r="C31" s="30" t="s">
        <v>41</v>
      </c>
      <c r="D31" s="169" t="s">
        <v>299</v>
      </c>
      <c r="E31" s="34" t="s">
        <v>42</v>
      </c>
      <c r="F31" s="44"/>
      <c r="G31" s="36">
        <f t="shared" ref="G31" si="3">G32+G36</f>
        <v>2174834</v>
      </c>
      <c r="H31" s="88">
        <f t="shared" ref="H31:M31" si="4">H32+H36</f>
        <v>2139231</v>
      </c>
      <c r="I31" s="96">
        <f t="shared" si="4"/>
        <v>0</v>
      </c>
      <c r="J31" s="96">
        <f t="shared" si="4"/>
        <v>0</v>
      </c>
      <c r="K31" s="36">
        <f t="shared" si="4"/>
        <v>2139231</v>
      </c>
      <c r="L31" s="88">
        <f t="shared" si="4"/>
        <v>3571055</v>
      </c>
      <c r="M31" s="36">
        <f t="shared" si="4"/>
        <v>3571055</v>
      </c>
      <c r="O31" s="36">
        <f t="shared" ref="O31" si="5">O32+O36</f>
        <v>2139231</v>
      </c>
      <c r="P31" s="36">
        <f t="shared" ref="P31:R31" si="6">P32+P36</f>
        <v>3571055</v>
      </c>
      <c r="Q31" s="27">
        <f t="shared" si="1"/>
        <v>0</v>
      </c>
      <c r="R31" s="36">
        <f t="shared" si="6"/>
        <v>0</v>
      </c>
    </row>
    <row r="32" spans="1:18" ht="17.100000000000001" customHeight="1" x14ac:dyDescent="0.2">
      <c r="A32" s="29"/>
      <c r="B32" s="37"/>
      <c r="C32" s="37"/>
      <c r="D32" s="169" t="s">
        <v>300</v>
      </c>
      <c r="E32" s="34" t="s">
        <v>43</v>
      </c>
      <c r="F32" s="44"/>
      <c r="G32" s="36">
        <f t="shared" ref="G32" si="7">G33+G34+G35</f>
        <v>2035534</v>
      </c>
      <c r="H32" s="88">
        <f t="shared" ref="H32:M32" si="8">H33+H34+H35</f>
        <v>1869664</v>
      </c>
      <c r="I32" s="96">
        <f t="shared" si="8"/>
        <v>0</v>
      </c>
      <c r="J32" s="96">
        <f t="shared" si="8"/>
        <v>0</v>
      </c>
      <c r="K32" s="36">
        <f t="shared" si="8"/>
        <v>1869664</v>
      </c>
      <c r="L32" s="88">
        <f t="shared" si="8"/>
        <v>1903179</v>
      </c>
      <c r="M32" s="36">
        <f t="shared" si="8"/>
        <v>1903179</v>
      </c>
      <c r="O32" s="36">
        <f t="shared" ref="O32" si="9">O33+O34+O35</f>
        <v>1869664</v>
      </c>
      <c r="P32" s="36">
        <f t="shared" ref="P32:R32" si="10">P33+P34+P35</f>
        <v>1967629</v>
      </c>
      <c r="Q32" s="27">
        <f t="shared" si="1"/>
        <v>0</v>
      </c>
      <c r="R32" s="36">
        <f t="shared" si="10"/>
        <v>-64450</v>
      </c>
    </row>
    <row r="33" spans="1:18" ht="15.95" customHeight="1" x14ac:dyDescent="0.2">
      <c r="A33" s="29" t="s">
        <v>44</v>
      </c>
      <c r="B33" s="37"/>
      <c r="C33" s="37"/>
      <c r="D33" s="170" t="s">
        <v>45</v>
      </c>
      <c r="E33" s="34" t="s">
        <v>46</v>
      </c>
      <c r="F33" s="44"/>
      <c r="G33" s="43">
        <v>1805984</v>
      </c>
      <c r="H33" s="90">
        <v>1577148</v>
      </c>
      <c r="I33" s="98"/>
      <c r="J33" s="98"/>
      <c r="K33" s="43">
        <f>H33+I33+J33</f>
        <v>1577148</v>
      </c>
      <c r="L33" s="90">
        <v>1215697</v>
      </c>
      <c r="M33" s="43">
        <f>L33+J33</f>
        <v>1215697</v>
      </c>
      <c r="O33">
        <v>1577148</v>
      </c>
      <c r="P33" s="90">
        <v>1215697</v>
      </c>
      <c r="Q33" s="27">
        <f t="shared" si="1"/>
        <v>0</v>
      </c>
      <c r="R33" s="158">
        <f>M33-P33</f>
        <v>0</v>
      </c>
    </row>
    <row r="34" spans="1:18" ht="25.5" x14ac:dyDescent="0.2">
      <c r="A34" s="29" t="s">
        <v>47</v>
      </c>
      <c r="B34" s="37"/>
      <c r="C34" s="37"/>
      <c r="D34" s="170" t="s">
        <v>48</v>
      </c>
      <c r="E34" s="34" t="s">
        <v>49</v>
      </c>
      <c r="F34" s="44"/>
      <c r="G34" s="43">
        <v>0</v>
      </c>
      <c r="H34" s="90">
        <v>0</v>
      </c>
      <c r="I34" s="98"/>
      <c r="J34" s="98"/>
      <c r="K34" s="43">
        <f>H34+I34+J34</f>
        <v>0</v>
      </c>
      <c r="L34" s="90">
        <v>687482</v>
      </c>
      <c r="M34" s="43">
        <f>L34+J34</f>
        <v>687482</v>
      </c>
      <c r="O34">
        <v>0</v>
      </c>
      <c r="P34" s="90">
        <v>687482</v>
      </c>
      <c r="Q34" s="27">
        <f t="shared" si="1"/>
        <v>0</v>
      </c>
      <c r="R34" s="158">
        <f>M34-P34</f>
        <v>0</v>
      </c>
    </row>
    <row r="35" spans="1:18" ht="15.95" customHeight="1" x14ac:dyDescent="0.2">
      <c r="A35" s="29" t="s">
        <v>50</v>
      </c>
      <c r="B35" s="37"/>
      <c r="C35" s="37"/>
      <c r="D35" s="170" t="s">
        <v>51</v>
      </c>
      <c r="E35" s="34" t="s">
        <v>52</v>
      </c>
      <c r="F35" s="44"/>
      <c r="G35" s="43">
        <v>229550</v>
      </c>
      <c r="H35" s="90">
        <v>292516</v>
      </c>
      <c r="I35" s="98"/>
      <c r="J35" s="98"/>
      <c r="K35" s="43">
        <f>H35+I35+J35</f>
        <v>292516</v>
      </c>
      <c r="L35" s="90">
        <v>0</v>
      </c>
      <c r="M35" s="43">
        <f>L35+J35</f>
        <v>0</v>
      </c>
      <c r="O35">
        <v>292516</v>
      </c>
      <c r="P35" s="90">
        <v>64450</v>
      </c>
      <c r="Q35" s="27">
        <f t="shared" si="1"/>
        <v>0</v>
      </c>
      <c r="R35" s="158">
        <f>M35-P35</f>
        <v>-64450</v>
      </c>
    </row>
    <row r="36" spans="1:18" ht="24" customHeight="1" x14ac:dyDescent="0.2">
      <c r="A36" s="29"/>
      <c r="B36" s="37"/>
      <c r="C36" s="37"/>
      <c r="D36" s="169" t="s">
        <v>301</v>
      </c>
      <c r="E36" s="34" t="s">
        <v>53</v>
      </c>
      <c r="F36" s="44"/>
      <c r="G36" s="36">
        <f t="shared" ref="G36" si="11">G37+G40+G41</f>
        <v>139300</v>
      </c>
      <c r="H36" s="88">
        <f t="shared" ref="H36:M36" si="12">H37+H40+H41</f>
        <v>269567</v>
      </c>
      <c r="I36" s="96">
        <f t="shared" si="12"/>
        <v>0</v>
      </c>
      <c r="J36" s="96">
        <f t="shared" si="12"/>
        <v>0</v>
      </c>
      <c r="K36" s="36">
        <f t="shared" si="12"/>
        <v>269567</v>
      </c>
      <c r="L36" s="88">
        <f t="shared" si="12"/>
        <v>1667876</v>
      </c>
      <c r="M36" s="36">
        <f t="shared" si="12"/>
        <v>1667876</v>
      </c>
      <c r="O36" s="36">
        <f t="shared" ref="O36" si="13">O37+O40+O41</f>
        <v>269567</v>
      </c>
      <c r="P36" s="36">
        <f t="shared" ref="P36:R36" si="14">P37+P40+P41</f>
        <v>1603426</v>
      </c>
      <c r="Q36" s="27">
        <f t="shared" si="1"/>
        <v>0</v>
      </c>
      <c r="R36" s="36">
        <f t="shared" si="14"/>
        <v>64450</v>
      </c>
    </row>
    <row r="37" spans="1:18" ht="25.5" x14ac:dyDescent="0.2">
      <c r="A37" s="29" t="s">
        <v>54</v>
      </c>
      <c r="B37" s="37"/>
      <c r="C37" s="37"/>
      <c r="D37" s="169" t="s">
        <v>302</v>
      </c>
      <c r="E37" s="34" t="s">
        <v>55</v>
      </c>
      <c r="F37" s="44"/>
      <c r="G37" s="36">
        <f t="shared" ref="G37" si="15">G38+G39</f>
        <v>139300</v>
      </c>
      <c r="H37" s="88">
        <f t="shared" ref="H37:M37" si="16">H38+H39</f>
        <v>269567</v>
      </c>
      <c r="I37" s="96">
        <f t="shared" si="16"/>
        <v>0</v>
      </c>
      <c r="J37" s="96">
        <f t="shared" si="16"/>
        <v>0</v>
      </c>
      <c r="K37" s="36">
        <f t="shared" si="16"/>
        <v>269567</v>
      </c>
      <c r="L37" s="88">
        <f t="shared" si="16"/>
        <v>1603426</v>
      </c>
      <c r="M37" s="36">
        <f t="shared" si="16"/>
        <v>1603426</v>
      </c>
      <c r="O37" s="36">
        <f t="shared" ref="O37" si="17">O38+O39</f>
        <v>269567</v>
      </c>
      <c r="P37" s="36">
        <f t="shared" ref="P37:R37" si="18">P38+P39</f>
        <v>1603426</v>
      </c>
      <c r="Q37" s="27">
        <f t="shared" si="1"/>
        <v>0</v>
      </c>
      <c r="R37" s="36">
        <f t="shared" si="18"/>
        <v>0</v>
      </c>
    </row>
    <row r="38" spans="1:18" ht="25.5" x14ac:dyDescent="0.2">
      <c r="A38" s="29" t="s">
        <v>56</v>
      </c>
      <c r="B38" s="37"/>
      <c r="C38" s="37"/>
      <c r="D38" s="170" t="s">
        <v>57</v>
      </c>
      <c r="E38" s="34" t="s">
        <v>58</v>
      </c>
      <c r="F38" s="44"/>
      <c r="G38" s="43">
        <v>139300</v>
      </c>
      <c r="H38" s="90">
        <v>269567</v>
      </c>
      <c r="I38" s="98"/>
      <c r="J38" s="98"/>
      <c r="K38" s="43">
        <f t="shared" ref="K38:K43" si="19">H38+I38+J38</f>
        <v>269567</v>
      </c>
      <c r="L38" s="90">
        <v>1603426</v>
      </c>
      <c r="M38" s="43">
        <f t="shared" ref="M38:M43" si="20">L38+J38</f>
        <v>1603426</v>
      </c>
      <c r="O38">
        <v>269567</v>
      </c>
      <c r="P38" s="90">
        <v>1603426</v>
      </c>
      <c r="Q38" s="27">
        <f t="shared" si="1"/>
        <v>0</v>
      </c>
      <c r="R38" s="158">
        <f t="shared" ref="R38:R43" si="21">M38-P38</f>
        <v>0</v>
      </c>
    </row>
    <row r="39" spans="1:18" ht="25.5" x14ac:dyDescent="0.2">
      <c r="A39" s="29" t="s">
        <v>56</v>
      </c>
      <c r="B39" s="37"/>
      <c r="C39" s="37"/>
      <c r="D39" s="170" t="s">
        <v>59</v>
      </c>
      <c r="E39" s="34" t="s">
        <v>60</v>
      </c>
      <c r="F39" s="44"/>
      <c r="G39" s="43">
        <v>0</v>
      </c>
      <c r="H39" s="90">
        <v>0</v>
      </c>
      <c r="I39" s="98"/>
      <c r="J39" s="98"/>
      <c r="K39" s="43">
        <f t="shared" si="19"/>
        <v>0</v>
      </c>
      <c r="L39" s="90">
        <v>0</v>
      </c>
      <c r="M39" s="43">
        <f t="shared" si="20"/>
        <v>0</v>
      </c>
      <c r="O39">
        <v>0</v>
      </c>
      <c r="P39" s="90">
        <v>0</v>
      </c>
      <c r="Q39" s="27">
        <f t="shared" si="1"/>
        <v>0</v>
      </c>
      <c r="R39" s="158">
        <f t="shared" si="21"/>
        <v>0</v>
      </c>
    </row>
    <row r="40" spans="1:18" ht="14.25" customHeight="1" x14ac:dyDescent="0.2">
      <c r="A40" s="29" t="s">
        <v>61</v>
      </c>
      <c r="B40" s="37"/>
      <c r="C40" s="37"/>
      <c r="D40" s="170" t="s">
        <v>62</v>
      </c>
      <c r="E40" s="34" t="s">
        <v>63</v>
      </c>
      <c r="F40" s="44"/>
      <c r="G40" s="43">
        <v>0</v>
      </c>
      <c r="H40" s="90">
        <v>0</v>
      </c>
      <c r="I40" s="98"/>
      <c r="J40" s="98"/>
      <c r="K40" s="43">
        <f t="shared" si="19"/>
        <v>0</v>
      </c>
      <c r="L40" s="90">
        <v>0</v>
      </c>
      <c r="M40" s="43">
        <f t="shared" si="20"/>
        <v>0</v>
      </c>
      <c r="O40">
        <v>0</v>
      </c>
      <c r="P40" s="90">
        <v>0</v>
      </c>
      <c r="Q40" s="27">
        <f t="shared" si="1"/>
        <v>0</v>
      </c>
      <c r="R40" s="158">
        <f t="shared" si="21"/>
        <v>0</v>
      </c>
    </row>
    <row r="41" spans="1:18" ht="25.5" x14ac:dyDescent="0.2">
      <c r="A41" s="29" t="s">
        <v>64</v>
      </c>
      <c r="B41" s="37"/>
      <c r="C41" s="37"/>
      <c r="D41" s="170" t="s">
        <v>65</v>
      </c>
      <c r="E41" s="34" t="s">
        <v>66</v>
      </c>
      <c r="F41" s="44"/>
      <c r="G41" s="43">
        <v>0</v>
      </c>
      <c r="H41" s="90">
        <v>0</v>
      </c>
      <c r="I41" s="98"/>
      <c r="J41" s="98"/>
      <c r="K41" s="43">
        <f t="shared" si="19"/>
        <v>0</v>
      </c>
      <c r="L41" s="90">
        <v>64450</v>
      </c>
      <c r="M41" s="43">
        <f t="shared" si="20"/>
        <v>64450</v>
      </c>
      <c r="O41">
        <v>0</v>
      </c>
      <c r="P41" s="90">
        <v>0</v>
      </c>
      <c r="Q41" s="27">
        <f t="shared" si="1"/>
        <v>0</v>
      </c>
      <c r="R41" s="158">
        <f t="shared" si="21"/>
        <v>64450</v>
      </c>
    </row>
    <row r="42" spans="1:18" ht="14.25" customHeight="1" x14ac:dyDescent="0.2">
      <c r="A42" s="29" t="s">
        <v>67</v>
      </c>
      <c r="B42" s="37"/>
      <c r="C42" s="23" t="s">
        <v>68</v>
      </c>
      <c r="D42" s="170" t="s">
        <v>69</v>
      </c>
      <c r="E42" s="34" t="s">
        <v>70</v>
      </c>
      <c r="F42" s="44"/>
      <c r="G42" s="43">
        <v>0</v>
      </c>
      <c r="H42" s="90">
        <v>0</v>
      </c>
      <c r="I42" s="98"/>
      <c r="J42" s="98"/>
      <c r="K42" s="43">
        <f t="shared" si="19"/>
        <v>0</v>
      </c>
      <c r="L42" s="90">
        <v>0</v>
      </c>
      <c r="M42" s="43">
        <f t="shared" si="20"/>
        <v>0</v>
      </c>
      <c r="O42">
        <v>0</v>
      </c>
      <c r="P42" s="90">
        <v>0</v>
      </c>
      <c r="Q42" s="27">
        <f t="shared" si="1"/>
        <v>0</v>
      </c>
      <c r="R42" s="158">
        <f t="shared" si="21"/>
        <v>0</v>
      </c>
    </row>
    <row r="43" spans="1:18" ht="14.25" customHeight="1" x14ac:dyDescent="0.2">
      <c r="A43" s="29" t="s">
        <v>71</v>
      </c>
      <c r="B43" s="37"/>
      <c r="C43" s="23" t="s">
        <v>72</v>
      </c>
      <c r="D43" s="170" t="s">
        <v>73</v>
      </c>
      <c r="E43" s="34" t="s">
        <v>74</v>
      </c>
      <c r="F43" s="44"/>
      <c r="G43" s="43">
        <v>0</v>
      </c>
      <c r="H43" s="90">
        <v>0</v>
      </c>
      <c r="I43" s="98"/>
      <c r="J43" s="98"/>
      <c r="K43" s="43">
        <f t="shared" si="19"/>
        <v>0</v>
      </c>
      <c r="L43" s="90">
        <v>0</v>
      </c>
      <c r="M43" s="43">
        <f t="shared" si="20"/>
        <v>0</v>
      </c>
      <c r="O43">
        <v>0</v>
      </c>
      <c r="P43" s="90">
        <v>0</v>
      </c>
      <c r="Q43" s="27">
        <f t="shared" si="1"/>
        <v>0</v>
      </c>
      <c r="R43" s="158">
        <f t="shared" si="21"/>
        <v>0</v>
      </c>
    </row>
    <row r="44" spans="1:18" ht="25.5" customHeight="1" x14ac:dyDescent="0.2">
      <c r="A44" s="29"/>
      <c r="B44" s="23" t="s">
        <v>75</v>
      </c>
      <c r="C44" s="23"/>
      <c r="D44" s="169" t="s">
        <v>303</v>
      </c>
      <c r="E44" s="34" t="s">
        <v>76</v>
      </c>
      <c r="F44" s="44"/>
      <c r="G44" s="36">
        <f t="shared" ref="G44:R44" si="22">G45+G46+G47+G66+G67+G70</f>
        <v>23559627</v>
      </c>
      <c r="H44" s="88">
        <f t="shared" si="22"/>
        <v>19750199</v>
      </c>
      <c r="I44" s="96">
        <f t="shared" si="22"/>
        <v>0</v>
      </c>
      <c r="J44" s="96">
        <f t="shared" si="22"/>
        <v>112626</v>
      </c>
      <c r="K44" s="36">
        <f t="shared" si="22"/>
        <v>19862825</v>
      </c>
      <c r="L44" s="88">
        <f t="shared" si="22"/>
        <v>14729806</v>
      </c>
      <c r="M44" s="36">
        <f t="shared" si="22"/>
        <v>14842432</v>
      </c>
      <c r="O44" s="36">
        <f t="shared" si="22"/>
        <v>19862825</v>
      </c>
      <c r="P44" s="36">
        <f t="shared" si="22"/>
        <v>14842432</v>
      </c>
      <c r="Q44" s="27">
        <f t="shared" si="1"/>
        <v>0</v>
      </c>
      <c r="R44" s="36">
        <f t="shared" si="22"/>
        <v>0</v>
      </c>
    </row>
    <row r="45" spans="1:18" ht="14.25" x14ac:dyDescent="0.2">
      <c r="A45" s="29" t="s">
        <v>77</v>
      </c>
      <c r="B45" s="23"/>
      <c r="C45" s="30" t="s">
        <v>17</v>
      </c>
      <c r="D45" s="170" t="s">
        <v>78</v>
      </c>
      <c r="E45" s="34" t="s">
        <v>79</v>
      </c>
      <c r="F45" s="44"/>
      <c r="G45" s="43">
        <v>43148</v>
      </c>
      <c r="H45" s="88">
        <v>39893</v>
      </c>
      <c r="I45" s="96"/>
      <c r="J45" s="96"/>
      <c r="K45" s="43">
        <f>H45+I45+J45</f>
        <v>39893</v>
      </c>
      <c r="L45" s="88">
        <v>33893</v>
      </c>
      <c r="M45" s="43">
        <f>L45+J45</f>
        <v>33893</v>
      </c>
      <c r="O45">
        <v>39893</v>
      </c>
      <c r="P45" s="88">
        <v>33893</v>
      </c>
      <c r="Q45" s="27">
        <f t="shared" si="1"/>
        <v>0</v>
      </c>
      <c r="R45" s="158">
        <f>M45-P45</f>
        <v>0</v>
      </c>
    </row>
    <row r="46" spans="1:18" ht="27.75" customHeight="1" x14ac:dyDescent="0.2">
      <c r="A46" s="29" t="s">
        <v>80</v>
      </c>
      <c r="B46" s="23"/>
      <c r="C46" s="30" t="s">
        <v>21</v>
      </c>
      <c r="D46" s="170" t="s">
        <v>81</v>
      </c>
      <c r="E46" s="34" t="s">
        <v>82</v>
      </c>
      <c r="F46" s="44"/>
      <c r="G46" s="43">
        <v>0</v>
      </c>
      <c r="H46" s="88">
        <v>0</v>
      </c>
      <c r="I46" s="96"/>
      <c r="J46" s="96"/>
      <c r="K46" s="43">
        <f>H46+I46+J46</f>
        <v>0</v>
      </c>
      <c r="L46" s="88"/>
      <c r="M46" s="43">
        <f>L46+J46</f>
        <v>0</v>
      </c>
      <c r="O46">
        <v>0</v>
      </c>
      <c r="P46" s="88">
        <v>0</v>
      </c>
      <c r="Q46" s="27">
        <f t="shared" si="1"/>
        <v>0</v>
      </c>
      <c r="R46" s="158">
        <f>M46-P46</f>
        <v>0</v>
      </c>
    </row>
    <row r="47" spans="1:18" ht="24" customHeight="1" x14ac:dyDescent="0.2">
      <c r="A47" s="45"/>
      <c r="B47" s="23"/>
      <c r="C47" s="30" t="s">
        <v>25</v>
      </c>
      <c r="D47" s="169" t="s">
        <v>304</v>
      </c>
      <c r="E47" s="34" t="s">
        <v>83</v>
      </c>
      <c r="F47" s="44"/>
      <c r="G47" s="36">
        <f t="shared" ref="G47" si="23">G48+G53+G54+G65</f>
        <v>20307740</v>
      </c>
      <c r="H47" s="88">
        <f t="shared" ref="H47:M47" si="24">H48+H53+H54+H65</f>
        <v>16939769</v>
      </c>
      <c r="I47" s="96">
        <f t="shared" si="24"/>
        <v>0</v>
      </c>
      <c r="J47" s="96">
        <f t="shared" si="24"/>
        <v>112626</v>
      </c>
      <c r="K47" s="36">
        <f t="shared" si="24"/>
        <v>17052395</v>
      </c>
      <c r="L47" s="88">
        <f t="shared" si="24"/>
        <v>11871323</v>
      </c>
      <c r="M47" s="36">
        <f t="shared" si="24"/>
        <v>11983949</v>
      </c>
      <c r="O47" s="36">
        <f t="shared" ref="O47" si="25">O48+O53+O54+O65</f>
        <v>17052395</v>
      </c>
      <c r="P47" s="36">
        <f t="shared" ref="P47:R47" si="26">P48+P53+P54+P65</f>
        <v>11983949</v>
      </c>
      <c r="Q47" s="27">
        <f t="shared" si="1"/>
        <v>0</v>
      </c>
      <c r="R47" s="36">
        <f t="shared" si="26"/>
        <v>0</v>
      </c>
    </row>
    <row r="48" spans="1:18" ht="15.75" customHeight="1" x14ac:dyDescent="0.2">
      <c r="A48" s="29"/>
      <c r="B48" s="37"/>
      <c r="C48" s="38"/>
      <c r="D48" s="169" t="s">
        <v>312</v>
      </c>
      <c r="E48" s="34" t="s">
        <v>84</v>
      </c>
      <c r="F48" s="44"/>
      <c r="G48" s="36">
        <f t="shared" ref="G48" si="27">G49+G50+G51+G52</f>
        <v>2325189</v>
      </c>
      <c r="H48" s="88">
        <f t="shared" ref="H48:M48" si="28">H49+H50+H51+H52</f>
        <v>2237758</v>
      </c>
      <c r="I48" s="96">
        <f t="shared" si="28"/>
        <v>0</v>
      </c>
      <c r="J48" s="96">
        <f t="shared" si="28"/>
        <v>0</v>
      </c>
      <c r="K48" s="36">
        <f t="shared" si="28"/>
        <v>2237758</v>
      </c>
      <c r="L48" s="88">
        <f t="shared" si="28"/>
        <v>2273668</v>
      </c>
      <c r="M48" s="36">
        <f t="shared" si="28"/>
        <v>2273668</v>
      </c>
      <c r="O48" s="36">
        <f t="shared" ref="O48" si="29">O49+O50+O51+O52</f>
        <v>2237758</v>
      </c>
      <c r="P48" s="36">
        <f t="shared" ref="P48:R48" si="30">P49+P50+P51+P52</f>
        <v>2273668</v>
      </c>
      <c r="Q48" s="27">
        <f t="shared" si="1"/>
        <v>0</v>
      </c>
      <c r="R48" s="36">
        <f t="shared" si="30"/>
        <v>0</v>
      </c>
    </row>
    <row r="49" spans="1:18" ht="25.5" x14ac:dyDescent="0.2">
      <c r="A49" s="29" t="s">
        <v>85</v>
      </c>
      <c r="B49" s="37"/>
      <c r="C49" s="38"/>
      <c r="D49" s="170" t="s">
        <v>86</v>
      </c>
      <c r="E49" s="34" t="s">
        <v>87</v>
      </c>
      <c r="F49" s="44"/>
      <c r="G49" s="43">
        <v>1893272</v>
      </c>
      <c r="H49" s="88">
        <v>1732666</v>
      </c>
      <c r="I49" s="96"/>
      <c r="J49" s="96"/>
      <c r="K49" s="43">
        <f>H49+I49+J49</f>
        <v>1732666</v>
      </c>
      <c r="L49" s="88">
        <v>1829682</v>
      </c>
      <c r="M49" s="43">
        <f>L49+J49</f>
        <v>1829682</v>
      </c>
      <c r="O49">
        <v>1732666</v>
      </c>
      <c r="P49" s="88">
        <v>1829682</v>
      </c>
      <c r="Q49" s="27">
        <f t="shared" si="1"/>
        <v>0</v>
      </c>
      <c r="R49" s="158">
        <f>M49-P49</f>
        <v>0</v>
      </c>
    </row>
    <row r="50" spans="1:18" ht="25.5" x14ac:dyDescent="0.2">
      <c r="A50" s="29" t="s">
        <v>85</v>
      </c>
      <c r="B50" s="37"/>
      <c r="C50" s="38"/>
      <c r="D50" s="170" t="s">
        <v>88</v>
      </c>
      <c r="E50" s="34" t="s">
        <v>89</v>
      </c>
      <c r="F50" s="44"/>
      <c r="G50" s="43">
        <v>35997</v>
      </c>
      <c r="H50" s="88">
        <v>210403</v>
      </c>
      <c r="I50" s="96"/>
      <c r="J50" s="96"/>
      <c r="K50" s="43">
        <f>H50+I50+J50</f>
        <v>210403</v>
      </c>
      <c r="L50" s="88">
        <v>125930</v>
      </c>
      <c r="M50" s="43">
        <f>L50+J50</f>
        <v>125930</v>
      </c>
      <c r="O50">
        <v>210403</v>
      </c>
      <c r="P50" s="88">
        <v>125930</v>
      </c>
      <c r="Q50" s="27">
        <f t="shared" si="1"/>
        <v>0</v>
      </c>
      <c r="R50" s="158">
        <f>M50-P50</f>
        <v>0</v>
      </c>
    </row>
    <row r="51" spans="1:18" ht="15.75" customHeight="1" x14ac:dyDescent="0.2">
      <c r="A51" s="29" t="s">
        <v>90</v>
      </c>
      <c r="B51" s="37"/>
      <c r="C51" s="38"/>
      <c r="D51" s="170" t="s">
        <v>91</v>
      </c>
      <c r="E51" s="34" t="s">
        <v>92</v>
      </c>
      <c r="F51" s="44"/>
      <c r="G51" s="43">
        <v>168973</v>
      </c>
      <c r="H51" s="88">
        <v>95855</v>
      </c>
      <c r="I51" s="96"/>
      <c r="J51" s="96"/>
      <c r="K51" s="43">
        <f>H51+I51+J51</f>
        <v>95855</v>
      </c>
      <c r="L51" s="88">
        <v>72213</v>
      </c>
      <c r="M51" s="43">
        <f>L51+J51</f>
        <v>72213</v>
      </c>
      <c r="O51">
        <v>95855</v>
      </c>
      <c r="P51" s="88">
        <v>72213</v>
      </c>
      <c r="Q51" s="27">
        <f t="shared" si="1"/>
        <v>0</v>
      </c>
      <c r="R51" s="158">
        <f>M51-P51</f>
        <v>0</v>
      </c>
    </row>
    <row r="52" spans="1:18" ht="14.25" x14ac:dyDescent="0.2">
      <c r="A52" s="29" t="s">
        <v>93</v>
      </c>
      <c r="B52" s="37"/>
      <c r="C52" s="38"/>
      <c r="D52" s="170" t="s">
        <v>94</v>
      </c>
      <c r="E52" s="34" t="s">
        <v>95</v>
      </c>
      <c r="F52" s="44"/>
      <c r="G52" s="43">
        <f>239528-12581</f>
        <v>226947</v>
      </c>
      <c r="H52" s="88">
        <v>198834</v>
      </c>
      <c r="I52" s="96"/>
      <c r="J52" s="96"/>
      <c r="K52" s="43">
        <f>H52+I52+J52</f>
        <v>198834</v>
      </c>
      <c r="L52" s="88">
        <v>245843</v>
      </c>
      <c r="M52" s="43">
        <f>L52+J52</f>
        <v>245843</v>
      </c>
      <c r="O52">
        <v>198834</v>
      </c>
      <c r="P52" s="88">
        <v>245843</v>
      </c>
      <c r="Q52" s="27">
        <f t="shared" si="1"/>
        <v>0</v>
      </c>
      <c r="R52" s="158">
        <f>M52-P52</f>
        <v>0</v>
      </c>
    </row>
    <row r="53" spans="1:18" ht="14.25" x14ac:dyDescent="0.2">
      <c r="A53" s="29" t="s">
        <v>96</v>
      </c>
      <c r="B53" s="37"/>
      <c r="C53" s="38"/>
      <c r="D53" s="170" t="s">
        <v>97</v>
      </c>
      <c r="E53" s="34" t="s">
        <v>98</v>
      </c>
      <c r="F53" s="44"/>
      <c r="G53" s="43">
        <v>0</v>
      </c>
      <c r="H53" s="88">
        <v>0</v>
      </c>
      <c r="I53" s="96"/>
      <c r="J53" s="96">
        <v>112626</v>
      </c>
      <c r="K53" s="43">
        <f>H53+I53+J53</f>
        <v>112626</v>
      </c>
      <c r="L53" s="88">
        <v>105648</v>
      </c>
      <c r="M53" s="43">
        <f>L53+J53</f>
        <v>218274</v>
      </c>
      <c r="O53">
        <v>112626</v>
      </c>
      <c r="P53" s="88">
        <v>218274</v>
      </c>
      <c r="Q53" s="27">
        <f t="shared" si="1"/>
        <v>0</v>
      </c>
      <c r="R53" s="158">
        <f>M53-P53</f>
        <v>0</v>
      </c>
    </row>
    <row r="54" spans="1:18" ht="22.5" customHeight="1" x14ac:dyDescent="0.2">
      <c r="A54" s="29"/>
      <c r="B54" s="37"/>
      <c r="C54" s="38"/>
      <c r="D54" s="169" t="s">
        <v>305</v>
      </c>
      <c r="E54" s="34" t="s">
        <v>99</v>
      </c>
      <c r="F54" s="44"/>
      <c r="G54" s="36">
        <f t="shared" ref="G54" si="31">G55+G59+G63+G64</f>
        <v>16791899</v>
      </c>
      <c r="H54" s="88">
        <f t="shared" ref="H54:M54" si="32">H55+H59+H63+H64</f>
        <v>13685131</v>
      </c>
      <c r="I54" s="96">
        <f t="shared" si="32"/>
        <v>0</v>
      </c>
      <c r="J54" s="96">
        <f t="shared" si="32"/>
        <v>0</v>
      </c>
      <c r="K54" s="36">
        <f t="shared" si="32"/>
        <v>13685131</v>
      </c>
      <c r="L54" s="88">
        <f t="shared" si="32"/>
        <v>2421930</v>
      </c>
      <c r="M54" s="36">
        <f t="shared" si="32"/>
        <v>2421930</v>
      </c>
      <c r="O54" s="36">
        <f t="shared" ref="O54" si="33">O55+O59+O63+O64</f>
        <v>13685131</v>
      </c>
      <c r="P54" s="36">
        <f t="shared" ref="P54:R54" si="34">P55+P59+P63+P64</f>
        <v>2421930</v>
      </c>
      <c r="Q54" s="27">
        <f t="shared" si="1"/>
        <v>0</v>
      </c>
      <c r="R54" s="36">
        <f t="shared" si="34"/>
        <v>0</v>
      </c>
    </row>
    <row r="55" spans="1:18" ht="25.5" x14ac:dyDescent="0.2">
      <c r="A55" s="29" t="s">
        <v>100</v>
      </c>
      <c r="B55" s="37"/>
      <c r="C55" s="38"/>
      <c r="D55" s="169" t="s">
        <v>306</v>
      </c>
      <c r="E55" s="34" t="s">
        <v>101</v>
      </c>
      <c r="F55" s="44"/>
      <c r="G55" s="36">
        <f t="shared" ref="G55" si="35">G56+G57+G58</f>
        <v>7381048</v>
      </c>
      <c r="H55" s="88">
        <f t="shared" ref="H55:M55" si="36">H56+H57+H58</f>
        <v>278321</v>
      </c>
      <c r="I55" s="96">
        <f t="shared" si="36"/>
        <v>0</v>
      </c>
      <c r="J55" s="96">
        <f t="shared" si="36"/>
        <v>0</v>
      </c>
      <c r="K55" s="36">
        <f t="shared" si="36"/>
        <v>278321</v>
      </c>
      <c r="L55" s="88">
        <f t="shared" si="36"/>
        <v>377207</v>
      </c>
      <c r="M55" s="36">
        <f t="shared" si="36"/>
        <v>377207</v>
      </c>
      <c r="O55" s="36">
        <f t="shared" ref="O55" si="37">O56+O57+O58</f>
        <v>278321</v>
      </c>
      <c r="P55" s="36">
        <f t="shared" ref="P55:R55" si="38">P56+P57+P58</f>
        <v>377207</v>
      </c>
      <c r="Q55" s="27">
        <f t="shared" ref="Q55:Q75" si="39">O55-K55</f>
        <v>0</v>
      </c>
      <c r="R55" s="36">
        <f t="shared" si="38"/>
        <v>0</v>
      </c>
    </row>
    <row r="56" spans="1:18" ht="25.5" x14ac:dyDescent="0.2">
      <c r="A56" s="29" t="s">
        <v>102</v>
      </c>
      <c r="B56" s="37"/>
      <c r="C56" s="38"/>
      <c r="D56" s="170" t="s">
        <v>103</v>
      </c>
      <c r="E56" s="34" t="s">
        <v>104</v>
      </c>
      <c r="F56" s="44"/>
      <c r="G56" s="43">
        <f>6887777+195413</f>
        <v>7083190</v>
      </c>
      <c r="H56" s="90">
        <v>0</v>
      </c>
      <c r="I56" s="98"/>
      <c r="J56" s="98"/>
      <c r="K56" s="43">
        <f>H56+I56+J56</f>
        <v>0</v>
      </c>
      <c r="L56" s="90">
        <v>0</v>
      </c>
      <c r="M56" s="43">
        <f>L56+J56</f>
        <v>0</v>
      </c>
      <c r="O56">
        <v>0</v>
      </c>
      <c r="P56" s="90">
        <v>0</v>
      </c>
      <c r="Q56" s="27">
        <f t="shared" si="39"/>
        <v>0</v>
      </c>
      <c r="R56" s="158">
        <f>M56-P56</f>
        <v>0</v>
      </c>
    </row>
    <row r="57" spans="1:18" ht="25.5" x14ac:dyDescent="0.2">
      <c r="A57" s="29" t="s">
        <v>102</v>
      </c>
      <c r="B57" s="37"/>
      <c r="C57" s="38"/>
      <c r="D57" s="170" t="s">
        <v>105</v>
      </c>
      <c r="E57" s="34" t="s">
        <v>106</v>
      </c>
      <c r="F57" s="44"/>
      <c r="G57" s="43">
        <v>297858</v>
      </c>
      <c r="H57" s="90">
        <v>278321</v>
      </c>
      <c r="I57" s="98"/>
      <c r="J57" s="98"/>
      <c r="K57" s="43">
        <f>H57+I57+J57</f>
        <v>278321</v>
      </c>
      <c r="L57" s="90">
        <v>377207</v>
      </c>
      <c r="M57" s="43">
        <f>L57+J57</f>
        <v>377207</v>
      </c>
      <c r="O57">
        <v>278321</v>
      </c>
      <c r="P57" s="90">
        <v>377207</v>
      </c>
      <c r="Q57" s="27">
        <f t="shared" si="39"/>
        <v>0</v>
      </c>
      <c r="R57" s="158">
        <f>M57-P57</f>
        <v>0</v>
      </c>
    </row>
    <row r="58" spans="1:18" ht="24.75" customHeight="1" x14ac:dyDescent="0.2">
      <c r="A58" s="29" t="s">
        <v>102</v>
      </c>
      <c r="B58" s="37"/>
      <c r="C58" s="38"/>
      <c r="D58" s="170" t="s">
        <v>107</v>
      </c>
      <c r="E58" s="34" t="s">
        <v>108</v>
      </c>
      <c r="F58" s="44"/>
      <c r="G58" s="43">
        <v>0</v>
      </c>
      <c r="H58" s="90">
        <v>0</v>
      </c>
      <c r="I58" s="98"/>
      <c r="J58" s="98"/>
      <c r="K58" s="43">
        <f>H58+I58+J58</f>
        <v>0</v>
      </c>
      <c r="L58" s="90">
        <v>0</v>
      </c>
      <c r="M58" s="43">
        <f>L58+J58</f>
        <v>0</v>
      </c>
      <c r="O58">
        <v>0</v>
      </c>
      <c r="P58" s="90">
        <v>0</v>
      </c>
      <c r="Q58" s="27">
        <f t="shared" si="39"/>
        <v>0</v>
      </c>
      <c r="R58" s="158">
        <f>M58-P58</f>
        <v>0</v>
      </c>
    </row>
    <row r="59" spans="1:18" ht="24.75" customHeight="1" x14ac:dyDescent="0.2">
      <c r="A59" s="29" t="s">
        <v>109</v>
      </c>
      <c r="B59" s="37"/>
      <c r="C59" s="38"/>
      <c r="D59" s="169" t="s">
        <v>307</v>
      </c>
      <c r="E59" s="34" t="s">
        <v>110</v>
      </c>
      <c r="F59" s="44"/>
      <c r="G59" s="36">
        <f t="shared" ref="G59:R59" si="40">G60+G61+G62</f>
        <v>6547402</v>
      </c>
      <c r="H59" s="88">
        <f t="shared" si="40"/>
        <v>10060509</v>
      </c>
      <c r="I59" s="96">
        <f t="shared" si="40"/>
        <v>0</v>
      </c>
      <c r="J59" s="96">
        <f t="shared" si="40"/>
        <v>0</v>
      </c>
      <c r="K59" s="36">
        <f t="shared" si="40"/>
        <v>10060509</v>
      </c>
      <c r="L59" s="88">
        <f t="shared" si="40"/>
        <v>191002</v>
      </c>
      <c r="M59" s="36">
        <f t="shared" si="40"/>
        <v>191002</v>
      </c>
      <c r="O59" s="36">
        <f t="shared" si="40"/>
        <v>10060509</v>
      </c>
      <c r="P59" s="36">
        <f t="shared" si="40"/>
        <v>191002</v>
      </c>
      <c r="Q59" s="27">
        <f t="shared" si="39"/>
        <v>0</v>
      </c>
      <c r="R59" s="36">
        <f t="shared" si="40"/>
        <v>0</v>
      </c>
    </row>
    <row r="60" spans="1:18" ht="25.5" x14ac:dyDescent="0.2">
      <c r="A60" s="29" t="s">
        <v>111</v>
      </c>
      <c r="B60" s="37"/>
      <c r="C60" s="38"/>
      <c r="D60" s="170" t="s">
        <v>112</v>
      </c>
      <c r="E60" s="34" t="s">
        <v>113</v>
      </c>
      <c r="F60" s="44"/>
      <c r="G60" s="43">
        <v>6228463</v>
      </c>
      <c r="H60" s="90">
        <v>9866557</v>
      </c>
      <c r="I60" s="98"/>
      <c r="J60" s="98"/>
      <c r="K60" s="43">
        <f t="shared" ref="K60:K66" si="41">H60+I60+J60</f>
        <v>9866557</v>
      </c>
      <c r="L60" s="90">
        <v>45285</v>
      </c>
      <c r="M60" s="43">
        <f t="shared" ref="M60:M66" si="42">L60+J60</f>
        <v>45285</v>
      </c>
      <c r="O60">
        <v>9866557</v>
      </c>
      <c r="P60" s="90">
        <v>45285</v>
      </c>
      <c r="Q60" s="27">
        <f t="shared" si="39"/>
        <v>0</v>
      </c>
      <c r="R60" s="158">
        <f t="shared" ref="R60:R66" si="43">M60-P60</f>
        <v>0</v>
      </c>
    </row>
    <row r="61" spans="1:18" ht="25.5" x14ac:dyDescent="0.2">
      <c r="A61" s="29" t="s">
        <v>111</v>
      </c>
      <c r="B61" s="37"/>
      <c r="C61" s="38"/>
      <c r="D61" s="170" t="s">
        <v>114</v>
      </c>
      <c r="E61" s="34" t="s">
        <v>115</v>
      </c>
      <c r="F61" s="44"/>
      <c r="G61" s="43">
        <v>318939</v>
      </c>
      <c r="H61" s="90">
        <v>193952</v>
      </c>
      <c r="I61" s="98"/>
      <c r="J61" s="98"/>
      <c r="K61" s="43">
        <f t="shared" si="41"/>
        <v>193952</v>
      </c>
      <c r="L61" s="90">
        <v>145717</v>
      </c>
      <c r="M61" s="43">
        <f t="shared" si="42"/>
        <v>145717</v>
      </c>
      <c r="O61">
        <v>193952</v>
      </c>
      <c r="P61" s="90">
        <v>145717</v>
      </c>
      <c r="Q61" s="27">
        <f t="shared" si="39"/>
        <v>0</v>
      </c>
      <c r="R61" s="158">
        <f t="shared" si="43"/>
        <v>0</v>
      </c>
    </row>
    <row r="62" spans="1:18" ht="38.25" x14ac:dyDescent="0.2">
      <c r="A62" s="29" t="s">
        <v>111</v>
      </c>
      <c r="B62" s="37"/>
      <c r="C62" s="38"/>
      <c r="D62" s="170" t="s">
        <v>116</v>
      </c>
      <c r="E62" s="34" t="s">
        <v>117</v>
      </c>
      <c r="F62" s="44"/>
      <c r="G62" s="160">
        <v>0</v>
      </c>
      <c r="H62" s="90">
        <v>0</v>
      </c>
      <c r="I62" s="98"/>
      <c r="J62" s="98"/>
      <c r="K62" s="160">
        <f t="shared" si="41"/>
        <v>0</v>
      </c>
      <c r="L62" s="90">
        <v>0</v>
      </c>
      <c r="M62" s="160">
        <f t="shared" si="42"/>
        <v>0</v>
      </c>
      <c r="O62">
        <v>0</v>
      </c>
      <c r="P62" s="90">
        <v>0</v>
      </c>
      <c r="Q62" s="27">
        <f t="shared" si="39"/>
        <v>0</v>
      </c>
      <c r="R62" s="158">
        <f t="shared" si="43"/>
        <v>0</v>
      </c>
    </row>
    <row r="63" spans="1:18" ht="24.75" customHeight="1" x14ac:dyDescent="0.2">
      <c r="A63" s="29" t="s">
        <v>118</v>
      </c>
      <c r="B63" s="37"/>
      <c r="C63" s="38"/>
      <c r="D63" s="170" t="s">
        <v>119</v>
      </c>
      <c r="E63" s="34" t="s">
        <v>120</v>
      </c>
      <c r="F63" s="44"/>
      <c r="G63" s="160">
        <v>2374000</v>
      </c>
      <c r="H63" s="90">
        <v>1520000</v>
      </c>
      <c r="I63" s="98"/>
      <c r="J63" s="98"/>
      <c r="K63" s="160">
        <f t="shared" si="41"/>
        <v>1520000</v>
      </c>
      <c r="L63" s="90">
        <v>250832</v>
      </c>
      <c r="M63" s="160">
        <f t="shared" si="42"/>
        <v>250832</v>
      </c>
      <c r="O63">
        <v>1520000</v>
      </c>
      <c r="P63" s="90">
        <v>250832</v>
      </c>
      <c r="Q63" s="27">
        <f t="shared" si="39"/>
        <v>0</v>
      </c>
      <c r="R63" s="158">
        <f t="shared" si="43"/>
        <v>0</v>
      </c>
    </row>
    <row r="64" spans="1:18" ht="24.75" customHeight="1" x14ac:dyDescent="0.2">
      <c r="A64" s="29" t="s">
        <v>121</v>
      </c>
      <c r="B64" s="37"/>
      <c r="C64" s="38"/>
      <c r="D64" s="170" t="s">
        <v>122</v>
      </c>
      <c r="E64" s="34" t="s">
        <v>123</v>
      </c>
      <c r="F64" s="44"/>
      <c r="G64" s="160">
        <v>489449</v>
      </c>
      <c r="H64" s="90">
        <v>1826301</v>
      </c>
      <c r="I64" s="98"/>
      <c r="J64" s="98"/>
      <c r="K64" s="160">
        <f t="shared" si="41"/>
        <v>1826301</v>
      </c>
      <c r="L64" s="90">
        <v>1602889</v>
      </c>
      <c r="M64" s="160">
        <f t="shared" si="42"/>
        <v>1602889</v>
      </c>
      <c r="O64">
        <v>1826301</v>
      </c>
      <c r="P64" s="90">
        <v>1602889</v>
      </c>
      <c r="Q64" s="27">
        <f t="shared" si="39"/>
        <v>0</v>
      </c>
      <c r="R64" s="158">
        <f t="shared" si="43"/>
        <v>0</v>
      </c>
    </row>
    <row r="65" spans="1:18" ht="24.75" customHeight="1" x14ac:dyDescent="0.2">
      <c r="A65" s="29" t="s">
        <v>124</v>
      </c>
      <c r="B65" s="37"/>
      <c r="C65" s="38"/>
      <c r="D65" s="170" t="s">
        <v>125</v>
      </c>
      <c r="E65" s="34" t="s">
        <v>126</v>
      </c>
      <c r="F65" s="44"/>
      <c r="G65" s="42">
        <v>1190652</v>
      </c>
      <c r="H65" s="90">
        <v>1016880</v>
      </c>
      <c r="I65" s="98"/>
      <c r="J65" s="98"/>
      <c r="K65" s="42">
        <f t="shared" si="41"/>
        <v>1016880</v>
      </c>
      <c r="L65" s="90">
        <v>7070077</v>
      </c>
      <c r="M65" s="42">
        <f t="shared" si="42"/>
        <v>7070077</v>
      </c>
      <c r="O65">
        <v>1016880</v>
      </c>
      <c r="P65" s="90">
        <v>7070077</v>
      </c>
      <c r="Q65" s="27">
        <f t="shared" si="39"/>
        <v>0</v>
      </c>
      <c r="R65" s="158">
        <f t="shared" si="43"/>
        <v>0</v>
      </c>
    </row>
    <row r="66" spans="1:18" ht="13.5" customHeight="1" x14ac:dyDescent="0.2">
      <c r="A66" s="29" t="s">
        <v>127</v>
      </c>
      <c r="B66" s="37"/>
      <c r="C66" s="30" t="s">
        <v>28</v>
      </c>
      <c r="D66" s="170" t="s">
        <v>128</v>
      </c>
      <c r="E66" s="34" t="s">
        <v>129</v>
      </c>
      <c r="F66" s="44"/>
      <c r="G66" s="42">
        <v>0</v>
      </c>
      <c r="H66" s="90">
        <v>0</v>
      </c>
      <c r="I66" s="98"/>
      <c r="J66" s="98"/>
      <c r="K66" s="42">
        <f t="shared" si="41"/>
        <v>0</v>
      </c>
      <c r="L66" s="90">
        <v>0</v>
      </c>
      <c r="M66" s="42">
        <f t="shared" si="42"/>
        <v>0</v>
      </c>
      <c r="O66">
        <v>0</v>
      </c>
      <c r="P66" s="90">
        <v>0</v>
      </c>
      <c r="Q66" s="27">
        <f t="shared" si="39"/>
        <v>0</v>
      </c>
      <c r="R66" s="158">
        <f t="shared" si="43"/>
        <v>0</v>
      </c>
    </row>
    <row r="67" spans="1:18" ht="25.5" x14ac:dyDescent="0.2">
      <c r="A67" s="29"/>
      <c r="B67" s="37"/>
      <c r="C67" s="30" t="s">
        <v>37</v>
      </c>
      <c r="D67" s="169" t="s">
        <v>130</v>
      </c>
      <c r="E67" s="34" t="s">
        <v>131</v>
      </c>
      <c r="F67" s="44"/>
      <c r="G67" s="161">
        <f t="shared" ref="G67:R67" si="44">G68+G69</f>
        <v>2403411</v>
      </c>
      <c r="H67" s="88">
        <f t="shared" si="44"/>
        <v>2078584</v>
      </c>
      <c r="I67" s="96">
        <f t="shared" si="44"/>
        <v>0</v>
      </c>
      <c r="J67" s="96">
        <f t="shared" si="44"/>
        <v>0</v>
      </c>
      <c r="K67" s="161">
        <f t="shared" si="44"/>
        <v>2078584</v>
      </c>
      <c r="L67" s="88">
        <f t="shared" si="44"/>
        <v>1905893</v>
      </c>
      <c r="M67" s="161">
        <f t="shared" si="44"/>
        <v>1905893</v>
      </c>
      <c r="O67" s="36">
        <f t="shared" si="44"/>
        <v>2078584</v>
      </c>
      <c r="P67" s="36">
        <f t="shared" si="44"/>
        <v>1905893</v>
      </c>
      <c r="Q67" s="27">
        <f t="shared" si="39"/>
        <v>0</v>
      </c>
      <c r="R67" s="36">
        <f t="shared" si="44"/>
        <v>0</v>
      </c>
    </row>
    <row r="68" spans="1:18" ht="14.25" x14ac:dyDescent="0.2">
      <c r="A68" s="29" t="s">
        <v>132</v>
      </c>
      <c r="B68" s="37"/>
      <c r="C68" s="30"/>
      <c r="D68" s="170" t="s">
        <v>133</v>
      </c>
      <c r="E68" s="34" t="s">
        <v>134</v>
      </c>
      <c r="F68" s="44"/>
      <c r="G68" s="43">
        <v>2362750</v>
      </c>
      <c r="H68" s="88">
        <v>2004570</v>
      </c>
      <c r="I68" s="96"/>
      <c r="J68" s="96"/>
      <c r="K68" s="43">
        <f>H68+I68+J68</f>
        <v>2004570</v>
      </c>
      <c r="L68" s="88">
        <v>1875705</v>
      </c>
      <c r="M68" s="43">
        <f>L68+J68</f>
        <v>1875705</v>
      </c>
      <c r="O68">
        <v>2004570</v>
      </c>
      <c r="P68" s="88">
        <v>1875705</v>
      </c>
      <c r="Q68" s="27">
        <f t="shared" si="39"/>
        <v>0</v>
      </c>
      <c r="R68" s="158">
        <f>M68-P68</f>
        <v>0</v>
      </c>
    </row>
    <row r="69" spans="1:18" ht="24" customHeight="1" x14ac:dyDescent="0.2">
      <c r="A69" s="29" t="s">
        <v>135</v>
      </c>
      <c r="B69" s="37"/>
      <c r="C69" s="30"/>
      <c r="D69" s="170" t="s">
        <v>136</v>
      </c>
      <c r="E69" s="34" t="s">
        <v>137</v>
      </c>
      <c r="F69" s="44"/>
      <c r="G69" s="43">
        <f>40659+2</f>
        <v>40661</v>
      </c>
      <c r="H69" s="88">
        <v>74014</v>
      </c>
      <c r="I69" s="96"/>
      <c r="J69" s="96"/>
      <c r="K69" s="43">
        <f>H69+I69+J69</f>
        <v>74014</v>
      </c>
      <c r="L69" s="88">
        <v>30188</v>
      </c>
      <c r="M69" s="43">
        <f>L69+J69</f>
        <v>30188</v>
      </c>
      <c r="O69">
        <v>74014</v>
      </c>
      <c r="P69" s="88">
        <v>30188</v>
      </c>
      <c r="Q69" s="27">
        <f t="shared" si="39"/>
        <v>0</v>
      </c>
      <c r="R69" s="158">
        <f>M69-P69</f>
        <v>0</v>
      </c>
    </row>
    <row r="70" spans="1:18" ht="38.25" x14ac:dyDescent="0.2">
      <c r="A70" s="29"/>
      <c r="B70" s="37"/>
      <c r="C70" s="30" t="s">
        <v>41</v>
      </c>
      <c r="D70" s="169" t="s">
        <v>308</v>
      </c>
      <c r="E70" s="34" t="s">
        <v>138</v>
      </c>
      <c r="F70" s="44"/>
      <c r="G70" s="36">
        <f t="shared" ref="G70:R70" si="45">G71+G72+G73</f>
        <v>805328</v>
      </c>
      <c r="H70" s="88">
        <f t="shared" si="45"/>
        <v>691953</v>
      </c>
      <c r="I70" s="96">
        <f t="shared" si="45"/>
        <v>0</v>
      </c>
      <c r="J70" s="96">
        <f t="shared" si="45"/>
        <v>0</v>
      </c>
      <c r="K70" s="36">
        <f t="shared" si="45"/>
        <v>691953</v>
      </c>
      <c r="L70" s="88">
        <f t="shared" si="45"/>
        <v>918697</v>
      </c>
      <c r="M70" s="36">
        <f t="shared" si="45"/>
        <v>918697</v>
      </c>
      <c r="O70" s="36">
        <f t="shared" si="45"/>
        <v>691953</v>
      </c>
      <c r="P70" s="36">
        <f t="shared" si="45"/>
        <v>918697</v>
      </c>
      <c r="Q70" s="27">
        <f t="shared" si="39"/>
        <v>0</v>
      </c>
      <c r="R70" s="36">
        <f t="shared" si="45"/>
        <v>0</v>
      </c>
    </row>
    <row r="71" spans="1:18" ht="24" customHeight="1" x14ac:dyDescent="0.2">
      <c r="A71" s="29" t="s">
        <v>139</v>
      </c>
      <c r="B71" s="37"/>
      <c r="C71" s="38"/>
      <c r="D71" s="170" t="s">
        <v>140</v>
      </c>
      <c r="E71" s="34" t="s">
        <v>141</v>
      </c>
      <c r="F71" s="44"/>
      <c r="G71" s="43">
        <v>331671</v>
      </c>
      <c r="H71" s="88">
        <v>184815</v>
      </c>
      <c r="I71" s="96"/>
      <c r="J71" s="96"/>
      <c r="K71" s="43">
        <f>H71+I71+J71</f>
        <v>184815</v>
      </c>
      <c r="L71" s="88">
        <v>128520</v>
      </c>
      <c r="M71" s="43">
        <f>L71+J71</f>
        <v>128520</v>
      </c>
      <c r="O71">
        <v>184815</v>
      </c>
      <c r="P71" s="88">
        <v>128520</v>
      </c>
      <c r="Q71" s="27">
        <f t="shared" si="39"/>
        <v>0</v>
      </c>
      <c r="R71" s="158">
        <f>M71-P71</f>
        <v>0</v>
      </c>
    </row>
    <row r="72" spans="1:18" ht="37.5" customHeight="1" x14ac:dyDescent="0.2">
      <c r="A72" s="29" t="s">
        <v>142</v>
      </c>
      <c r="B72" s="37"/>
      <c r="C72" s="38"/>
      <c r="D72" s="170" t="s">
        <v>143</v>
      </c>
      <c r="E72" s="34" t="s">
        <v>144</v>
      </c>
      <c r="F72" s="44"/>
      <c r="G72" s="43">
        <v>471342</v>
      </c>
      <c r="H72" s="88">
        <v>504619</v>
      </c>
      <c r="I72" s="96"/>
      <c r="J72" s="96"/>
      <c r="K72" s="43">
        <f>H72+I72+J72</f>
        <v>504619</v>
      </c>
      <c r="L72" s="88">
        <v>787977</v>
      </c>
      <c r="M72" s="43">
        <f>L72+J72</f>
        <v>787977</v>
      </c>
      <c r="O72">
        <v>504619</v>
      </c>
      <c r="P72" s="88">
        <v>787977</v>
      </c>
      <c r="Q72" s="27">
        <f t="shared" si="39"/>
        <v>0</v>
      </c>
      <c r="R72" s="158">
        <f>M72-P72</f>
        <v>0</v>
      </c>
    </row>
    <row r="73" spans="1:18" ht="37.5" customHeight="1" x14ac:dyDescent="0.2">
      <c r="A73" s="29" t="s">
        <v>145</v>
      </c>
      <c r="B73" s="37"/>
      <c r="C73" s="38"/>
      <c r="D73" s="170" t="s">
        <v>146</v>
      </c>
      <c r="E73" s="34" t="s">
        <v>147</v>
      </c>
      <c r="F73" s="44"/>
      <c r="G73" s="43">
        <v>2315</v>
      </c>
      <c r="H73" s="88">
        <v>2519</v>
      </c>
      <c r="I73" s="96"/>
      <c r="J73" s="96"/>
      <c r="K73" s="43">
        <f>H73+I73+J73</f>
        <v>2519</v>
      </c>
      <c r="L73" s="88">
        <v>2200</v>
      </c>
      <c r="M73" s="43">
        <f>L73+J73</f>
        <v>2200</v>
      </c>
      <c r="O73">
        <v>2519</v>
      </c>
      <c r="P73" s="88">
        <v>2200</v>
      </c>
      <c r="Q73" s="27">
        <f t="shared" si="39"/>
        <v>0</v>
      </c>
      <c r="R73" s="158">
        <f>M73-P73</f>
        <v>0</v>
      </c>
    </row>
    <row r="74" spans="1:18" ht="17.100000000000001" customHeight="1" x14ac:dyDescent="0.2">
      <c r="A74" s="29"/>
      <c r="B74" s="23" t="s">
        <v>148</v>
      </c>
      <c r="C74" s="23"/>
      <c r="D74" s="169" t="s">
        <v>309</v>
      </c>
      <c r="E74" s="34" t="s">
        <v>149</v>
      </c>
      <c r="F74" s="44"/>
      <c r="G74" s="36">
        <f t="shared" ref="G74:R74" si="46">G22+G23+G44</f>
        <v>35326775</v>
      </c>
      <c r="H74" s="88">
        <f t="shared" si="46"/>
        <v>31774233</v>
      </c>
      <c r="I74" s="96">
        <f t="shared" si="46"/>
        <v>0</v>
      </c>
      <c r="J74" s="96">
        <f t="shared" si="46"/>
        <v>112626</v>
      </c>
      <c r="K74" s="36">
        <f t="shared" si="46"/>
        <v>31886859</v>
      </c>
      <c r="L74" s="88">
        <f t="shared" si="46"/>
        <v>28778120</v>
      </c>
      <c r="M74" s="36">
        <f t="shared" si="46"/>
        <v>28890746</v>
      </c>
      <c r="O74" s="36">
        <f t="shared" si="46"/>
        <v>31886859</v>
      </c>
      <c r="P74" s="36">
        <f t="shared" si="46"/>
        <v>28890746</v>
      </c>
      <c r="Q74" s="27">
        <f t="shared" si="39"/>
        <v>0</v>
      </c>
      <c r="R74" s="36">
        <f t="shared" si="46"/>
        <v>0</v>
      </c>
    </row>
    <row r="75" spans="1:18" ht="16.5" customHeight="1" x14ac:dyDescent="0.2">
      <c r="A75" s="29" t="s">
        <v>150</v>
      </c>
      <c r="B75" s="23" t="s">
        <v>151</v>
      </c>
      <c r="C75" s="23"/>
      <c r="D75" s="169" t="s">
        <v>152</v>
      </c>
      <c r="E75" s="34" t="s">
        <v>310</v>
      </c>
      <c r="F75" s="44"/>
      <c r="G75" s="36">
        <v>843775</v>
      </c>
      <c r="H75" s="88">
        <v>113777</v>
      </c>
      <c r="I75" s="96"/>
      <c r="J75" s="96"/>
      <c r="K75" s="36">
        <f>H75+I75+J75</f>
        <v>113777</v>
      </c>
      <c r="L75" s="88">
        <v>167267</v>
      </c>
      <c r="M75" s="36">
        <f>L75+J75</f>
        <v>167267</v>
      </c>
      <c r="O75">
        <v>113777</v>
      </c>
      <c r="P75" s="88">
        <v>167267</v>
      </c>
      <c r="Q75" s="27">
        <f t="shared" si="39"/>
        <v>0</v>
      </c>
      <c r="R75" s="158">
        <f>M75-P75</f>
        <v>0</v>
      </c>
    </row>
    <row r="76" spans="1:18" x14ac:dyDescent="0.2">
      <c r="A76" s="1"/>
      <c r="B76" s="2"/>
      <c r="C76" s="2"/>
      <c r="D76" s="74"/>
      <c r="E76" s="3"/>
      <c r="F76" s="3"/>
      <c r="G76" s="66"/>
      <c r="H76" s="5"/>
      <c r="I76" s="5"/>
      <c r="J76" s="5"/>
      <c r="K76" s="5"/>
      <c r="L76" s="5"/>
      <c r="O76" s="5"/>
      <c r="P76" s="5"/>
    </row>
    <row r="77" spans="1:18" x14ac:dyDescent="0.2">
      <c r="F77" s="4"/>
      <c r="G77" s="69"/>
      <c r="H77" s="5"/>
      <c r="I77" s="5"/>
      <c r="J77" s="5"/>
      <c r="K77" s="5"/>
      <c r="L77" s="5"/>
      <c r="O77" s="5"/>
      <c r="P77" s="5"/>
    </row>
    <row r="78" spans="1:18" x14ac:dyDescent="0.2">
      <c r="A78" s="1"/>
      <c r="B78" s="2"/>
      <c r="C78" s="2"/>
      <c r="D78" s="74"/>
      <c r="E78" s="3"/>
      <c r="F78" s="4"/>
      <c r="G78" s="64"/>
      <c r="H78" s="5"/>
      <c r="I78" s="5"/>
      <c r="J78" s="5"/>
      <c r="K78" s="5"/>
      <c r="L78" s="5"/>
      <c r="O78" s="5"/>
      <c r="P78" s="5"/>
    </row>
    <row r="79" spans="1:18" s="3" customFormat="1" x14ac:dyDescent="0.2">
      <c r="A79" s="1"/>
      <c r="B79" s="2"/>
      <c r="C79" s="2"/>
      <c r="D79" s="74"/>
      <c r="F79" s="4"/>
      <c r="G79" s="64"/>
      <c r="H79" s="5"/>
      <c r="I79" s="5"/>
      <c r="J79" s="5"/>
      <c r="K79" s="5"/>
      <c r="L79" s="5"/>
      <c r="O79" s="5"/>
      <c r="P79" s="5"/>
    </row>
    <row r="80" spans="1:18" s="3" customFormat="1" x14ac:dyDescent="0.2">
      <c r="A80" s="1"/>
      <c r="B80" s="2"/>
      <c r="C80" s="2"/>
      <c r="D80" s="74"/>
      <c r="F80" s="4"/>
      <c r="G80" s="64"/>
      <c r="H80" s="5"/>
      <c r="I80" s="5"/>
      <c r="J80" s="5"/>
      <c r="K80" s="5"/>
      <c r="L80" s="5"/>
      <c r="O80" s="5"/>
      <c r="P80" s="5"/>
    </row>
    <row r="81" spans="1:16" s="3" customFormat="1" x14ac:dyDescent="0.2">
      <c r="A81" s="1"/>
      <c r="B81" s="2"/>
      <c r="C81" s="2"/>
      <c r="D81" s="74"/>
      <c r="F81" s="4"/>
      <c r="G81" s="64"/>
      <c r="H81" s="5"/>
      <c r="I81" s="5"/>
      <c r="J81" s="5"/>
      <c r="K81" s="5"/>
      <c r="L81" s="5"/>
      <c r="O81" s="5"/>
      <c r="P81" s="5"/>
    </row>
    <row r="82" spans="1:16" s="3" customFormat="1" x14ac:dyDescent="0.2">
      <c r="A82" s="1"/>
      <c r="B82" s="2"/>
      <c r="C82" s="2"/>
      <c r="D82" s="74"/>
      <c r="F82" s="4"/>
      <c r="G82" s="175"/>
      <c r="H82" s="5"/>
      <c r="I82" s="5"/>
      <c r="J82" s="5"/>
      <c r="K82" s="5"/>
      <c r="L82" s="5"/>
      <c r="O82" s="5"/>
      <c r="P82" s="5"/>
    </row>
    <row r="83" spans="1:16" s="3" customFormat="1" x14ac:dyDescent="0.2">
      <c r="A83" s="1"/>
      <c r="B83" s="2"/>
      <c r="C83" s="2"/>
      <c r="D83" s="74"/>
      <c r="F83" s="4"/>
      <c r="G83" s="68"/>
      <c r="H83" s="5"/>
      <c r="I83" s="5"/>
      <c r="J83" s="5"/>
      <c r="K83" s="5"/>
      <c r="L83" s="5"/>
      <c r="O83" s="5"/>
      <c r="P83" s="5"/>
    </row>
    <row r="84" spans="1:16" s="3" customFormat="1" x14ac:dyDescent="0.2">
      <c r="A84" s="1"/>
      <c r="B84" s="2"/>
      <c r="C84" s="2"/>
      <c r="D84" s="74"/>
      <c r="F84" s="4"/>
      <c r="G84" s="64"/>
      <c r="H84" s="5"/>
      <c r="I84" s="5"/>
      <c r="J84" s="5"/>
      <c r="K84" s="5"/>
      <c r="L84" s="5"/>
      <c r="O84" s="5"/>
      <c r="P84" s="5"/>
    </row>
    <row r="85" spans="1:16" s="3" customFormat="1" x14ac:dyDescent="0.2">
      <c r="A85" s="1"/>
      <c r="B85" s="2"/>
      <c r="C85" s="2"/>
      <c r="D85" s="74"/>
      <c r="F85" s="4"/>
      <c r="G85" s="64"/>
      <c r="H85" s="5"/>
      <c r="I85" s="5"/>
      <c r="J85" s="5"/>
      <c r="K85" s="5"/>
      <c r="L85" s="5"/>
      <c r="O85" s="5"/>
      <c r="P85" s="5"/>
    </row>
    <row r="86" spans="1:16" s="3" customFormat="1" x14ac:dyDescent="0.2">
      <c r="A86" s="1"/>
      <c r="B86" s="2"/>
      <c r="C86" s="2"/>
      <c r="D86" s="74"/>
      <c r="F86" s="4"/>
      <c r="G86" s="64"/>
      <c r="H86" s="5"/>
      <c r="I86" s="5"/>
      <c r="J86" s="5"/>
      <c r="K86" s="5"/>
      <c r="L86" s="5"/>
      <c r="O86" s="5"/>
      <c r="P86" s="5"/>
    </row>
    <row r="87" spans="1:16" s="3" customFormat="1" x14ac:dyDescent="0.2">
      <c r="A87" s="1"/>
      <c r="B87" s="2"/>
      <c r="C87" s="2"/>
      <c r="D87" s="74"/>
      <c r="F87" s="4"/>
      <c r="G87" s="64"/>
      <c r="H87" s="5"/>
      <c r="I87" s="5"/>
      <c r="J87" s="5"/>
      <c r="K87" s="5"/>
      <c r="L87" s="5"/>
      <c r="O87" s="5"/>
      <c r="P87" s="5"/>
    </row>
    <row r="88" spans="1:16" s="3" customFormat="1" x14ac:dyDescent="0.2">
      <c r="A88" s="1"/>
      <c r="B88" s="2"/>
      <c r="C88" s="2"/>
      <c r="D88" s="74"/>
      <c r="F88" s="4"/>
      <c r="G88" s="64"/>
      <c r="H88" s="5"/>
      <c r="I88" s="5"/>
      <c r="J88" s="5"/>
      <c r="K88" s="5"/>
      <c r="L88" s="5"/>
      <c r="O88" s="5"/>
      <c r="P88" s="5"/>
    </row>
    <row r="89" spans="1:16" s="3" customFormat="1" x14ac:dyDescent="0.2">
      <c r="A89" s="1"/>
      <c r="B89" s="2"/>
      <c r="C89" s="2"/>
      <c r="D89" s="74"/>
      <c r="F89" s="4"/>
      <c r="G89" s="64"/>
      <c r="H89" s="5"/>
      <c r="I89" s="5"/>
      <c r="J89" s="5"/>
      <c r="K89" s="5"/>
      <c r="L89" s="5"/>
      <c r="O89" s="5"/>
      <c r="P89" s="5"/>
    </row>
    <row r="90" spans="1:16" s="3" customFormat="1" x14ac:dyDescent="0.2">
      <c r="A90" s="1"/>
      <c r="B90" s="2"/>
      <c r="C90" s="2"/>
      <c r="D90" s="74"/>
      <c r="F90" s="4"/>
      <c r="G90" s="64"/>
      <c r="H90" s="5"/>
      <c r="I90" s="5"/>
      <c r="J90" s="5"/>
      <c r="K90" s="5"/>
      <c r="L90" s="5"/>
      <c r="O90" s="5"/>
      <c r="P90" s="5"/>
    </row>
    <row r="91" spans="1:16" s="3" customFormat="1" x14ac:dyDescent="0.2">
      <c r="A91" s="1"/>
      <c r="B91" s="2"/>
      <c r="C91" s="2"/>
      <c r="D91" s="74"/>
      <c r="F91" s="4"/>
      <c r="G91" s="64"/>
      <c r="H91" s="5"/>
      <c r="I91" s="5"/>
      <c r="J91" s="5"/>
      <c r="K91" s="5"/>
      <c r="L91" s="5"/>
      <c r="O91" s="5"/>
      <c r="P91" s="5"/>
    </row>
    <row r="92" spans="1:16" s="3" customFormat="1" x14ac:dyDescent="0.2">
      <c r="A92" s="1"/>
      <c r="B92" s="2"/>
      <c r="C92" s="2"/>
      <c r="D92" s="74"/>
      <c r="F92" s="4"/>
      <c r="G92" s="64"/>
      <c r="H92" s="5"/>
      <c r="I92" s="5"/>
      <c r="J92" s="5"/>
      <c r="K92" s="5"/>
      <c r="L92" s="5"/>
      <c r="O92" s="5"/>
      <c r="P92" s="5"/>
    </row>
    <row r="93" spans="1:16" s="3" customFormat="1" x14ac:dyDescent="0.2">
      <c r="A93" s="1"/>
      <c r="B93" s="2"/>
      <c r="C93" s="2"/>
      <c r="D93" s="74"/>
      <c r="F93" s="4"/>
      <c r="G93" s="64"/>
      <c r="H93" s="5"/>
      <c r="I93" s="5"/>
      <c r="J93" s="5"/>
      <c r="K93" s="5"/>
      <c r="L93" s="5"/>
      <c r="O93" s="5"/>
      <c r="P93" s="5"/>
    </row>
    <row r="94" spans="1:16" s="3" customFormat="1" x14ac:dyDescent="0.2">
      <c r="A94" s="1"/>
      <c r="B94" s="2"/>
      <c r="C94" s="2"/>
      <c r="D94" s="74"/>
      <c r="F94" s="4"/>
      <c r="G94" s="64"/>
      <c r="H94" s="5"/>
      <c r="I94" s="5"/>
      <c r="J94" s="5"/>
      <c r="K94" s="5"/>
      <c r="L94" s="5"/>
      <c r="O94" s="5"/>
      <c r="P94" s="5"/>
    </row>
    <row r="95" spans="1:16" s="3" customFormat="1" x14ac:dyDescent="0.2">
      <c r="A95" s="1"/>
      <c r="B95" s="2"/>
      <c r="C95" s="2"/>
      <c r="D95" s="74"/>
      <c r="F95" s="4"/>
      <c r="G95" s="64"/>
      <c r="H95" s="5"/>
      <c r="I95" s="5"/>
      <c r="J95" s="5"/>
      <c r="K95" s="5"/>
      <c r="L95" s="5"/>
      <c r="O95" s="5"/>
      <c r="P95" s="5"/>
    </row>
    <row r="96" spans="1:16" s="3" customFormat="1" x14ac:dyDescent="0.2">
      <c r="A96" s="1"/>
      <c r="B96" s="2"/>
      <c r="C96" s="2"/>
      <c r="D96" s="74"/>
      <c r="F96" s="4"/>
      <c r="G96" s="64"/>
      <c r="H96" s="5"/>
      <c r="I96" s="5"/>
      <c r="J96" s="5"/>
      <c r="K96" s="5"/>
      <c r="L96" s="5"/>
      <c r="O96" s="5"/>
      <c r="P96" s="5"/>
    </row>
    <row r="97" spans="1:16" s="3" customFormat="1" x14ac:dyDescent="0.2">
      <c r="A97" s="1"/>
      <c r="B97" s="2"/>
      <c r="C97" s="2"/>
      <c r="D97" s="74"/>
      <c r="F97" s="4"/>
      <c r="G97" s="64"/>
      <c r="H97" s="5"/>
      <c r="I97" s="5"/>
      <c r="J97" s="5"/>
      <c r="K97" s="5"/>
      <c r="L97" s="5"/>
      <c r="O97" s="5"/>
      <c r="P97" s="5"/>
    </row>
    <row r="98" spans="1:16" s="3" customFormat="1" x14ac:dyDescent="0.2">
      <c r="A98" s="1"/>
      <c r="B98" s="2"/>
      <c r="C98" s="2"/>
      <c r="D98" s="74"/>
      <c r="F98" s="4"/>
      <c r="G98" s="64"/>
      <c r="H98" s="5"/>
      <c r="I98" s="5"/>
      <c r="J98" s="5"/>
      <c r="K98" s="5"/>
      <c r="L98" s="5"/>
      <c r="O98" s="5"/>
      <c r="P98" s="5"/>
    </row>
    <row r="99" spans="1:16" s="3" customFormat="1" x14ac:dyDescent="0.2">
      <c r="A99" s="1"/>
      <c r="B99" s="2"/>
      <c r="C99" s="2"/>
      <c r="D99" s="74"/>
      <c r="F99" s="4"/>
      <c r="G99" s="64"/>
      <c r="H99" s="5"/>
      <c r="I99" s="5"/>
      <c r="J99" s="5"/>
      <c r="K99" s="5"/>
      <c r="L99" s="5"/>
      <c r="O99" s="5"/>
      <c r="P99" s="5"/>
    </row>
    <row r="100" spans="1:16" s="3" customFormat="1" x14ac:dyDescent="0.2">
      <c r="A100" s="1"/>
      <c r="B100" s="2"/>
      <c r="C100" s="2"/>
      <c r="D100" s="74"/>
      <c r="F100" s="4"/>
      <c r="G100" s="64"/>
      <c r="H100" s="5"/>
      <c r="I100" s="5"/>
      <c r="J100" s="5"/>
      <c r="K100" s="5"/>
      <c r="L100" s="5"/>
      <c r="O100" s="5"/>
      <c r="P100" s="5"/>
    </row>
    <row r="101" spans="1:16" s="3" customFormat="1" x14ac:dyDescent="0.2">
      <c r="A101" s="1"/>
      <c r="B101" s="2"/>
      <c r="C101" s="2"/>
      <c r="D101" s="74"/>
      <c r="F101" s="4"/>
      <c r="G101" s="64"/>
      <c r="H101" s="5"/>
      <c r="I101" s="5"/>
      <c r="J101" s="5"/>
      <c r="K101" s="5"/>
      <c r="L101" s="5"/>
      <c r="O101" s="5"/>
      <c r="P101" s="5"/>
    </row>
    <row r="102" spans="1:16" s="3" customFormat="1" x14ac:dyDescent="0.2">
      <c r="A102" s="1"/>
      <c r="B102" s="2"/>
      <c r="C102" s="2"/>
      <c r="D102" s="74"/>
      <c r="F102" s="4"/>
      <c r="G102" s="64"/>
      <c r="H102" s="5"/>
      <c r="I102" s="5"/>
      <c r="J102" s="5"/>
      <c r="K102" s="5"/>
      <c r="L102" s="5"/>
      <c r="O102" s="5"/>
      <c r="P102" s="5"/>
    </row>
    <row r="103" spans="1:16" s="3" customFormat="1" x14ac:dyDescent="0.2">
      <c r="A103" s="1"/>
      <c r="B103" s="2"/>
      <c r="C103" s="2"/>
      <c r="D103" s="74"/>
      <c r="F103" s="4"/>
      <c r="G103" s="64"/>
      <c r="H103" s="5"/>
      <c r="I103" s="5"/>
      <c r="J103" s="5"/>
      <c r="K103" s="5"/>
      <c r="L103" s="5"/>
      <c r="O103" s="5"/>
      <c r="P103" s="5"/>
    </row>
    <row r="104" spans="1:16" s="3" customFormat="1" x14ac:dyDescent="0.2">
      <c r="A104" s="1"/>
      <c r="B104" s="2"/>
      <c r="C104" s="2"/>
      <c r="D104" s="74"/>
      <c r="F104" s="4"/>
      <c r="G104" s="64"/>
      <c r="H104" s="5"/>
      <c r="I104" s="5"/>
      <c r="J104" s="5"/>
      <c r="K104" s="5"/>
      <c r="L104" s="5"/>
      <c r="O104" s="5"/>
      <c r="P104" s="5"/>
    </row>
    <row r="105" spans="1:16" s="3" customFormat="1" x14ac:dyDescent="0.2">
      <c r="A105" s="1"/>
      <c r="B105" s="2"/>
      <c r="C105" s="2"/>
      <c r="D105" s="74"/>
      <c r="F105" s="4"/>
      <c r="G105" s="64"/>
      <c r="H105" s="5"/>
      <c r="I105" s="5"/>
      <c r="J105" s="5"/>
      <c r="K105" s="5"/>
      <c r="L105" s="5"/>
      <c r="O105" s="5"/>
      <c r="P105" s="5"/>
    </row>
    <row r="106" spans="1:16" s="3" customFormat="1" x14ac:dyDescent="0.2">
      <c r="A106" s="1"/>
      <c r="B106" s="2"/>
      <c r="C106" s="2"/>
      <c r="D106" s="74"/>
      <c r="F106" s="4"/>
      <c r="G106" s="64"/>
      <c r="H106" s="5"/>
      <c r="I106" s="5"/>
      <c r="J106" s="5"/>
      <c r="K106" s="5"/>
      <c r="L106" s="5"/>
      <c r="O106" s="5"/>
      <c r="P106" s="5"/>
    </row>
    <row r="107" spans="1:16" s="3" customFormat="1" x14ac:dyDescent="0.2">
      <c r="A107" s="1"/>
      <c r="B107" s="2"/>
      <c r="C107" s="2"/>
      <c r="D107" s="74"/>
      <c r="F107" s="4"/>
      <c r="G107" s="64"/>
      <c r="H107" s="5"/>
      <c r="I107" s="5"/>
      <c r="J107" s="5"/>
      <c r="K107" s="5"/>
      <c r="L107" s="5"/>
      <c r="O107" s="5"/>
      <c r="P107" s="5"/>
    </row>
    <row r="108" spans="1:16" s="3" customFormat="1" x14ac:dyDescent="0.2">
      <c r="A108" s="1"/>
      <c r="B108" s="2"/>
      <c r="C108" s="2"/>
      <c r="D108" s="74"/>
      <c r="F108" s="4"/>
      <c r="G108" s="64"/>
      <c r="H108" s="5"/>
      <c r="I108" s="5"/>
      <c r="J108" s="5"/>
      <c r="K108" s="5"/>
      <c r="L108" s="5"/>
      <c r="O108" s="5"/>
      <c r="P108" s="5"/>
    </row>
    <row r="109" spans="1:16" s="3" customFormat="1" x14ac:dyDescent="0.2">
      <c r="A109" s="1"/>
      <c r="B109" s="2"/>
      <c r="C109" s="2"/>
      <c r="D109" s="74"/>
      <c r="F109" s="4"/>
      <c r="G109" s="64"/>
      <c r="H109" s="5"/>
      <c r="I109" s="5"/>
      <c r="J109" s="5"/>
      <c r="K109" s="5"/>
      <c r="L109" s="5"/>
      <c r="O109" s="5"/>
      <c r="P109" s="5"/>
    </row>
    <row r="110" spans="1:16" s="3" customFormat="1" x14ac:dyDescent="0.2">
      <c r="A110" s="1"/>
      <c r="B110" s="2"/>
      <c r="C110" s="2"/>
      <c r="D110" s="74"/>
      <c r="F110" s="4"/>
      <c r="G110" s="64"/>
      <c r="H110" s="5"/>
      <c r="I110" s="5"/>
      <c r="J110" s="5"/>
      <c r="K110" s="5"/>
      <c r="L110" s="5"/>
      <c r="O110" s="5"/>
      <c r="P110" s="5"/>
    </row>
    <row r="111" spans="1:16" s="3" customFormat="1" x14ac:dyDescent="0.2">
      <c r="A111" s="1"/>
      <c r="B111" s="2"/>
      <c r="C111" s="2"/>
      <c r="D111" s="74"/>
      <c r="F111" s="4"/>
      <c r="G111" s="64"/>
      <c r="H111" s="5"/>
      <c r="I111" s="5"/>
      <c r="J111" s="5"/>
      <c r="K111" s="5"/>
      <c r="L111" s="5"/>
      <c r="O111" s="5"/>
      <c r="P111" s="5"/>
    </row>
    <row r="112" spans="1:16" s="3" customFormat="1" x14ac:dyDescent="0.2">
      <c r="A112" s="1"/>
      <c r="B112" s="2"/>
      <c r="C112" s="2"/>
      <c r="D112" s="74"/>
      <c r="F112" s="4"/>
      <c r="G112" s="64"/>
      <c r="H112" s="5"/>
      <c r="I112" s="5"/>
      <c r="J112" s="5"/>
      <c r="K112" s="5"/>
      <c r="L112" s="5"/>
      <c r="O112" s="5"/>
      <c r="P112" s="5"/>
    </row>
    <row r="113" spans="1:16" s="3" customFormat="1" x14ac:dyDescent="0.2">
      <c r="A113" s="1"/>
      <c r="B113" s="2"/>
      <c r="C113" s="2"/>
      <c r="D113" s="74"/>
      <c r="F113" s="4"/>
      <c r="G113" s="64"/>
      <c r="H113" s="5"/>
      <c r="I113" s="5"/>
      <c r="J113" s="5"/>
      <c r="K113" s="5"/>
      <c r="L113" s="5"/>
      <c r="O113" s="5"/>
      <c r="P113" s="5"/>
    </row>
    <row r="114" spans="1:16" s="3" customFormat="1" x14ac:dyDescent="0.2">
      <c r="A114" s="1"/>
      <c r="B114" s="2"/>
      <c r="C114" s="2"/>
      <c r="D114" s="74"/>
      <c r="F114" s="4"/>
      <c r="G114" s="64"/>
      <c r="H114" s="5"/>
      <c r="I114" s="5"/>
      <c r="J114" s="5"/>
      <c r="K114" s="5"/>
      <c r="L114" s="5"/>
      <c r="O114" s="5"/>
      <c r="P114" s="5"/>
    </row>
    <row r="115" spans="1:16" s="3" customFormat="1" x14ac:dyDescent="0.2">
      <c r="A115" s="1"/>
      <c r="B115" s="2"/>
      <c r="C115" s="2"/>
      <c r="D115" s="74"/>
      <c r="F115" s="4"/>
      <c r="G115" s="64"/>
      <c r="H115" s="5"/>
      <c r="I115" s="5"/>
      <c r="J115" s="5"/>
      <c r="K115" s="5"/>
      <c r="L115" s="5"/>
      <c r="O115" s="5"/>
      <c r="P115" s="5"/>
    </row>
    <row r="116" spans="1:16" s="3" customFormat="1" x14ac:dyDescent="0.2">
      <c r="A116" s="1"/>
      <c r="B116" s="2"/>
      <c r="C116" s="2"/>
      <c r="D116" s="74"/>
      <c r="F116" s="4"/>
      <c r="G116" s="64"/>
      <c r="H116" s="5"/>
      <c r="I116" s="5"/>
      <c r="J116" s="5"/>
      <c r="K116" s="5"/>
      <c r="L116" s="5"/>
      <c r="O116" s="5"/>
      <c r="P116" s="5"/>
    </row>
    <row r="117" spans="1:16" s="3" customFormat="1" x14ac:dyDescent="0.2">
      <c r="A117" s="1"/>
      <c r="B117" s="2"/>
      <c r="C117" s="2"/>
      <c r="D117" s="74"/>
      <c r="F117" s="4"/>
      <c r="G117" s="64"/>
      <c r="H117" s="5"/>
      <c r="I117" s="5"/>
      <c r="J117" s="5"/>
      <c r="K117" s="5"/>
      <c r="L117" s="5"/>
      <c r="O117" s="5"/>
      <c r="P117" s="5"/>
    </row>
    <row r="118" spans="1:16" s="3" customFormat="1" x14ac:dyDescent="0.2">
      <c r="A118" s="1"/>
      <c r="B118" s="2"/>
      <c r="C118" s="2"/>
      <c r="D118" s="74"/>
      <c r="F118" s="4"/>
      <c r="G118" s="64"/>
      <c r="H118" s="5"/>
      <c r="I118" s="5"/>
      <c r="J118" s="5"/>
      <c r="K118" s="5"/>
      <c r="L118" s="5"/>
      <c r="O118" s="5"/>
      <c r="P118" s="5"/>
    </row>
    <row r="119" spans="1:16" s="3" customFormat="1" x14ac:dyDescent="0.2">
      <c r="A119" s="1"/>
      <c r="B119" s="2"/>
      <c r="C119" s="2"/>
      <c r="D119" s="74"/>
      <c r="F119" s="4"/>
      <c r="G119" s="64"/>
      <c r="H119" s="5"/>
      <c r="I119" s="5"/>
      <c r="J119" s="5"/>
      <c r="K119" s="5"/>
      <c r="L119" s="5"/>
      <c r="O119" s="5"/>
      <c r="P119" s="5"/>
    </row>
    <row r="120" spans="1:16" s="3" customFormat="1" x14ac:dyDescent="0.2">
      <c r="A120" s="1"/>
      <c r="B120" s="2"/>
      <c r="C120" s="2"/>
      <c r="D120" s="74"/>
      <c r="F120" s="4"/>
      <c r="G120" s="64"/>
      <c r="H120" s="5"/>
      <c r="I120" s="5"/>
      <c r="J120" s="5"/>
      <c r="K120" s="5"/>
      <c r="L120" s="5"/>
      <c r="O120" s="5"/>
      <c r="P120" s="5"/>
    </row>
    <row r="121" spans="1:16" s="3" customFormat="1" x14ac:dyDescent="0.2">
      <c r="A121" s="1"/>
      <c r="B121" s="2"/>
      <c r="C121" s="2"/>
      <c r="D121" s="74"/>
      <c r="F121" s="4"/>
      <c r="G121" s="64"/>
      <c r="H121" s="5"/>
      <c r="I121" s="5"/>
      <c r="J121" s="5"/>
      <c r="K121" s="5"/>
      <c r="L121" s="5"/>
      <c r="O121" s="5"/>
      <c r="P121" s="5"/>
    </row>
    <row r="122" spans="1:16" s="3" customFormat="1" x14ac:dyDescent="0.2">
      <c r="A122" s="1"/>
      <c r="B122" s="2"/>
      <c r="C122" s="2"/>
      <c r="D122" s="74"/>
      <c r="F122" s="4"/>
      <c r="G122" s="64"/>
      <c r="H122" s="5"/>
      <c r="I122" s="5"/>
      <c r="J122" s="5"/>
      <c r="K122" s="5"/>
      <c r="L122" s="5"/>
      <c r="O122" s="5"/>
      <c r="P122" s="5"/>
    </row>
    <row r="123" spans="1:16" s="3" customFormat="1" x14ac:dyDescent="0.2">
      <c r="A123" s="1"/>
      <c r="B123" s="2"/>
      <c r="C123" s="2"/>
      <c r="D123" s="74"/>
      <c r="F123" s="4"/>
      <c r="G123" s="64"/>
      <c r="H123" s="5"/>
      <c r="I123" s="5"/>
      <c r="J123" s="5"/>
      <c r="K123" s="5"/>
      <c r="L123" s="5"/>
      <c r="O123" s="5"/>
      <c r="P123" s="5"/>
    </row>
    <row r="124" spans="1:16" s="3" customFormat="1" x14ac:dyDescent="0.2">
      <c r="A124" s="1"/>
      <c r="B124" s="2"/>
      <c r="C124" s="2"/>
      <c r="D124" s="74"/>
      <c r="F124" s="4"/>
      <c r="G124" s="64"/>
      <c r="H124" s="5"/>
      <c r="I124" s="5"/>
      <c r="J124" s="5"/>
      <c r="K124" s="5"/>
      <c r="L124" s="5"/>
      <c r="O124" s="5"/>
      <c r="P124" s="5"/>
    </row>
    <row r="125" spans="1:16" s="3" customFormat="1" x14ac:dyDescent="0.2">
      <c r="A125" s="1"/>
      <c r="B125" s="2"/>
      <c r="C125" s="2"/>
      <c r="D125" s="74"/>
      <c r="F125" s="4"/>
      <c r="G125" s="64"/>
      <c r="H125" s="5"/>
      <c r="I125" s="5"/>
      <c r="J125" s="5"/>
      <c r="K125" s="5"/>
      <c r="L125" s="5"/>
      <c r="O125" s="5"/>
      <c r="P125" s="5"/>
    </row>
    <row r="126" spans="1:16" s="3" customFormat="1" x14ac:dyDescent="0.2">
      <c r="A126" s="1"/>
      <c r="B126" s="2"/>
      <c r="C126" s="2"/>
      <c r="D126" s="74"/>
      <c r="F126" s="4"/>
      <c r="G126" s="64"/>
      <c r="H126" s="5"/>
      <c r="I126" s="5"/>
      <c r="J126" s="5"/>
      <c r="K126" s="5"/>
      <c r="L126" s="5"/>
      <c r="O126" s="5"/>
      <c r="P126" s="5"/>
    </row>
    <row r="127" spans="1:16" s="3" customFormat="1" x14ac:dyDescent="0.2">
      <c r="A127" s="1"/>
      <c r="B127" s="2"/>
      <c r="C127" s="2"/>
      <c r="D127" s="74"/>
      <c r="F127" s="4"/>
      <c r="G127" s="64"/>
      <c r="H127" s="5"/>
      <c r="I127" s="5"/>
      <c r="J127" s="5"/>
      <c r="K127" s="5"/>
      <c r="L127" s="5"/>
      <c r="O127" s="5"/>
      <c r="P127" s="5"/>
    </row>
    <row r="128" spans="1:16" s="3" customFormat="1" x14ac:dyDescent="0.2">
      <c r="A128" s="1"/>
      <c r="B128" s="2"/>
      <c r="C128" s="2"/>
      <c r="D128" s="74"/>
      <c r="F128" s="4"/>
      <c r="G128" s="64"/>
      <c r="H128" s="5"/>
      <c r="I128" s="5"/>
      <c r="J128" s="5"/>
      <c r="K128" s="5"/>
      <c r="L128" s="5"/>
      <c r="O128" s="5"/>
      <c r="P128" s="5"/>
    </row>
    <row r="129" spans="1:16" s="3" customFormat="1" x14ac:dyDescent="0.2">
      <c r="A129" s="1"/>
      <c r="B129" s="2"/>
      <c r="C129" s="2"/>
      <c r="D129" s="74"/>
      <c r="F129" s="4"/>
      <c r="G129" s="64"/>
      <c r="H129" s="5"/>
      <c r="I129" s="5"/>
      <c r="J129" s="5"/>
      <c r="K129" s="5"/>
      <c r="L129" s="5"/>
      <c r="O129" s="5"/>
      <c r="P129" s="5"/>
    </row>
    <row r="130" spans="1:16" s="3" customFormat="1" x14ac:dyDescent="0.2">
      <c r="A130" s="1"/>
      <c r="B130" s="2"/>
      <c r="C130" s="2"/>
      <c r="D130" s="74"/>
      <c r="F130" s="4"/>
      <c r="G130" s="64"/>
      <c r="H130" s="5"/>
      <c r="I130" s="5"/>
      <c r="J130" s="5"/>
      <c r="K130" s="5"/>
      <c r="L130" s="5"/>
      <c r="O130" s="5"/>
      <c r="P130" s="5"/>
    </row>
    <row r="131" spans="1:16" s="3" customFormat="1" x14ac:dyDescent="0.2">
      <c r="A131" s="1"/>
      <c r="B131" s="2"/>
      <c r="C131" s="2"/>
      <c r="D131" s="74"/>
      <c r="F131" s="4"/>
      <c r="G131" s="64"/>
      <c r="H131" s="5"/>
      <c r="I131" s="5"/>
      <c r="J131" s="5"/>
      <c r="K131" s="5"/>
      <c r="L131" s="5"/>
      <c r="O131" s="5"/>
      <c r="P131" s="5"/>
    </row>
    <row r="132" spans="1:16" s="3" customFormat="1" x14ac:dyDescent="0.2">
      <c r="A132" s="1"/>
      <c r="B132" s="2"/>
      <c r="C132" s="2"/>
      <c r="D132" s="74"/>
      <c r="F132" s="4"/>
      <c r="G132" s="64"/>
      <c r="H132" s="5"/>
      <c r="I132" s="5"/>
      <c r="J132" s="5"/>
      <c r="K132" s="5"/>
      <c r="L132" s="5"/>
      <c r="O132" s="5"/>
      <c r="P132" s="5"/>
    </row>
    <row r="133" spans="1:16" s="3" customFormat="1" x14ac:dyDescent="0.2">
      <c r="A133" s="1"/>
      <c r="B133" s="2"/>
      <c r="C133" s="2"/>
      <c r="D133" s="74"/>
      <c r="F133" s="4"/>
      <c r="G133" s="64"/>
      <c r="H133" s="5"/>
      <c r="I133" s="5"/>
      <c r="J133" s="5"/>
      <c r="K133" s="5"/>
      <c r="L133" s="5"/>
      <c r="O133" s="5"/>
      <c r="P133" s="5"/>
    </row>
    <row r="134" spans="1:16" s="3" customFormat="1" x14ac:dyDescent="0.2">
      <c r="A134" s="1"/>
      <c r="B134" s="2"/>
      <c r="C134" s="2"/>
      <c r="D134" s="74"/>
      <c r="F134" s="4"/>
      <c r="G134" s="64"/>
      <c r="H134" s="5"/>
      <c r="I134" s="5"/>
      <c r="J134" s="5"/>
      <c r="K134" s="5"/>
      <c r="L134" s="5"/>
      <c r="O134" s="5"/>
      <c r="P134" s="5"/>
    </row>
    <row r="135" spans="1:16" s="3" customFormat="1" x14ac:dyDescent="0.2">
      <c r="A135" s="1"/>
      <c r="B135" s="2"/>
      <c r="C135" s="2"/>
      <c r="D135" s="74"/>
      <c r="F135" s="4"/>
      <c r="G135" s="64"/>
      <c r="H135" s="5"/>
      <c r="I135" s="5"/>
      <c r="J135" s="5"/>
      <c r="K135" s="5"/>
      <c r="L135" s="5"/>
      <c r="O135" s="5"/>
      <c r="P135" s="5"/>
    </row>
    <row r="136" spans="1:16" s="3" customFormat="1" x14ac:dyDescent="0.2">
      <c r="A136" s="1"/>
      <c r="B136" s="2"/>
      <c r="C136" s="2"/>
      <c r="D136" s="74"/>
      <c r="F136" s="4"/>
      <c r="G136" s="64"/>
      <c r="H136" s="5"/>
      <c r="I136" s="5"/>
      <c r="J136" s="5"/>
      <c r="K136" s="5"/>
      <c r="L136" s="5"/>
      <c r="O136" s="5"/>
      <c r="P136" s="5"/>
    </row>
    <row r="137" spans="1:16" s="3" customFormat="1" x14ac:dyDescent="0.2">
      <c r="A137" s="1"/>
      <c r="B137" s="2"/>
      <c r="C137" s="2"/>
      <c r="D137" s="74"/>
      <c r="F137" s="4"/>
      <c r="G137" s="64"/>
      <c r="H137" s="5"/>
      <c r="I137" s="5"/>
      <c r="J137" s="5"/>
      <c r="K137" s="5"/>
      <c r="L137" s="5"/>
      <c r="O137" s="5"/>
      <c r="P137" s="5"/>
    </row>
    <row r="138" spans="1:16" s="3" customFormat="1" x14ac:dyDescent="0.2">
      <c r="A138" s="1"/>
      <c r="B138" s="2"/>
      <c r="C138" s="2"/>
      <c r="D138" s="74"/>
      <c r="F138" s="4"/>
      <c r="G138" s="64"/>
      <c r="H138" s="5"/>
      <c r="I138" s="5"/>
      <c r="J138" s="5"/>
      <c r="K138" s="5"/>
      <c r="L138" s="5"/>
      <c r="O138" s="5"/>
      <c r="P138" s="5"/>
    </row>
    <row r="139" spans="1:16" s="3" customFormat="1" x14ac:dyDescent="0.2">
      <c r="A139" s="1"/>
      <c r="B139" s="2"/>
      <c r="C139" s="2"/>
      <c r="D139" s="74"/>
      <c r="F139" s="4"/>
      <c r="G139" s="64"/>
      <c r="H139" s="5"/>
      <c r="I139" s="5"/>
      <c r="J139" s="5"/>
      <c r="K139" s="5"/>
      <c r="L139" s="5"/>
      <c r="O139" s="5"/>
      <c r="P139" s="5"/>
    </row>
    <row r="140" spans="1:16" s="3" customFormat="1" x14ac:dyDescent="0.2">
      <c r="A140" s="1"/>
      <c r="B140" s="2"/>
      <c r="C140" s="2"/>
      <c r="D140" s="74"/>
      <c r="F140" s="4"/>
      <c r="G140" s="64"/>
      <c r="H140" s="5"/>
      <c r="I140" s="5"/>
      <c r="J140" s="5"/>
      <c r="K140" s="5"/>
      <c r="L140" s="5"/>
      <c r="O140" s="5"/>
      <c r="P140" s="5"/>
    </row>
    <row r="141" spans="1:16" s="3" customFormat="1" x14ac:dyDescent="0.2">
      <c r="A141" s="1"/>
      <c r="B141" s="2"/>
      <c r="C141" s="2"/>
      <c r="D141" s="74"/>
      <c r="F141" s="4"/>
      <c r="G141" s="64"/>
      <c r="H141" s="5"/>
      <c r="I141" s="5"/>
      <c r="J141" s="5"/>
      <c r="K141" s="5"/>
      <c r="L141" s="5"/>
      <c r="O141" s="5"/>
      <c r="P141" s="5"/>
    </row>
    <row r="142" spans="1:16" s="3" customFormat="1" x14ac:dyDescent="0.2">
      <c r="A142" s="1"/>
      <c r="B142" s="2"/>
      <c r="C142" s="2"/>
      <c r="D142" s="74"/>
      <c r="F142" s="4"/>
      <c r="G142" s="64"/>
      <c r="H142" s="5"/>
      <c r="I142" s="5"/>
      <c r="J142" s="5"/>
      <c r="K142" s="5"/>
      <c r="L142" s="5"/>
      <c r="O142" s="5"/>
      <c r="P142" s="5"/>
    </row>
    <row r="143" spans="1:16" s="3" customFormat="1" x14ac:dyDescent="0.2">
      <c r="A143" s="1"/>
      <c r="B143" s="2"/>
      <c r="C143" s="2"/>
      <c r="D143" s="74"/>
      <c r="F143" s="4"/>
      <c r="G143" s="64"/>
      <c r="H143" s="5"/>
      <c r="I143" s="5"/>
      <c r="J143" s="5"/>
      <c r="K143" s="5"/>
      <c r="L143" s="5"/>
      <c r="O143" s="5"/>
      <c r="P143" s="5"/>
    </row>
    <row r="144" spans="1:16" s="3" customFormat="1" x14ac:dyDescent="0.2">
      <c r="A144" s="1"/>
      <c r="B144" s="2"/>
      <c r="C144" s="2"/>
      <c r="D144" s="74"/>
      <c r="F144" s="4"/>
      <c r="G144" s="64"/>
      <c r="H144" s="5"/>
      <c r="I144" s="5"/>
      <c r="J144" s="5"/>
      <c r="K144" s="5"/>
      <c r="L144" s="5"/>
      <c r="O144" s="5"/>
      <c r="P144" s="5"/>
    </row>
    <row r="145" spans="1:16" s="3" customFormat="1" x14ac:dyDescent="0.2">
      <c r="A145" s="1"/>
      <c r="B145" s="2"/>
      <c r="C145" s="2"/>
      <c r="D145" s="74"/>
      <c r="F145" s="4"/>
      <c r="G145" s="64"/>
      <c r="H145" s="5"/>
      <c r="I145" s="5"/>
      <c r="J145" s="5"/>
      <c r="K145" s="5"/>
      <c r="L145" s="5"/>
      <c r="O145" s="5"/>
      <c r="P145" s="5"/>
    </row>
    <row r="146" spans="1:16" s="3" customFormat="1" x14ac:dyDescent="0.2">
      <c r="A146" s="1"/>
      <c r="B146" s="2"/>
      <c r="C146" s="2"/>
      <c r="D146" s="74"/>
      <c r="F146" s="4"/>
      <c r="G146" s="64"/>
      <c r="H146" s="5"/>
      <c r="I146" s="5"/>
      <c r="J146" s="5"/>
      <c r="K146" s="5"/>
      <c r="L146" s="5"/>
      <c r="O146" s="5"/>
      <c r="P146" s="5"/>
    </row>
    <row r="147" spans="1:16" s="3" customFormat="1" x14ac:dyDescent="0.2">
      <c r="A147" s="1"/>
      <c r="B147" s="2"/>
      <c r="C147" s="2"/>
      <c r="D147" s="74"/>
      <c r="F147" s="4"/>
      <c r="G147" s="64"/>
      <c r="H147" s="5"/>
      <c r="I147" s="5"/>
      <c r="J147" s="5"/>
      <c r="K147" s="5"/>
      <c r="L147" s="5"/>
      <c r="O147" s="5"/>
      <c r="P147" s="5"/>
    </row>
    <row r="148" spans="1:16" s="3" customFormat="1" x14ac:dyDescent="0.2">
      <c r="A148" s="1"/>
      <c r="B148" s="2"/>
      <c r="C148" s="2"/>
      <c r="D148" s="74"/>
      <c r="F148" s="4"/>
      <c r="G148" s="64"/>
      <c r="H148" s="5"/>
      <c r="I148" s="5"/>
      <c r="J148" s="5"/>
      <c r="K148" s="5"/>
      <c r="L148" s="5"/>
      <c r="O148" s="5"/>
      <c r="P148" s="5"/>
    </row>
    <row r="149" spans="1:16" s="3" customFormat="1" x14ac:dyDescent="0.2">
      <c r="A149" s="1"/>
      <c r="B149" s="2"/>
      <c r="C149" s="2"/>
      <c r="D149" s="74"/>
      <c r="F149" s="4"/>
      <c r="G149" s="64"/>
      <c r="H149" s="5"/>
      <c r="I149" s="5"/>
      <c r="J149" s="5"/>
      <c r="K149" s="5"/>
      <c r="L149" s="5"/>
      <c r="O149" s="5"/>
      <c r="P149" s="5"/>
    </row>
    <row r="150" spans="1:16" s="3" customFormat="1" x14ac:dyDescent="0.2">
      <c r="A150" s="1"/>
      <c r="B150" s="2"/>
      <c r="C150" s="2"/>
      <c r="D150" s="74"/>
      <c r="F150" s="4"/>
      <c r="G150" s="64"/>
      <c r="H150" s="5"/>
      <c r="I150" s="5"/>
      <c r="J150" s="5"/>
      <c r="K150" s="5"/>
      <c r="L150" s="5"/>
      <c r="O150" s="5"/>
      <c r="P150" s="5"/>
    </row>
    <row r="151" spans="1:16" s="3" customFormat="1" x14ac:dyDescent="0.2">
      <c r="A151" s="1"/>
      <c r="B151" s="2"/>
      <c r="C151" s="2"/>
      <c r="D151" s="74"/>
      <c r="F151" s="4"/>
      <c r="G151" s="64"/>
      <c r="H151" s="5"/>
      <c r="I151" s="5"/>
      <c r="J151" s="5"/>
      <c r="K151" s="5"/>
      <c r="L151" s="5"/>
      <c r="O151" s="5"/>
      <c r="P151" s="5"/>
    </row>
    <row r="152" spans="1:16" s="3" customFormat="1" x14ac:dyDescent="0.2">
      <c r="A152" s="1"/>
      <c r="B152" s="2"/>
      <c r="C152" s="2"/>
      <c r="D152" s="74"/>
      <c r="F152" s="4"/>
      <c r="G152" s="64"/>
      <c r="H152" s="5"/>
      <c r="I152" s="5"/>
      <c r="J152" s="5"/>
      <c r="K152" s="5"/>
      <c r="L152" s="5"/>
      <c r="O152" s="5"/>
      <c r="P152" s="5"/>
    </row>
    <row r="153" spans="1:16" s="3" customFormat="1" x14ac:dyDescent="0.2">
      <c r="A153" s="1"/>
      <c r="B153" s="2"/>
      <c r="C153" s="2"/>
      <c r="D153" s="74"/>
      <c r="F153" s="4"/>
      <c r="G153" s="64"/>
      <c r="H153" s="5"/>
      <c r="I153" s="5"/>
      <c r="J153" s="5"/>
      <c r="K153" s="5"/>
      <c r="L153" s="5"/>
      <c r="O153" s="5"/>
      <c r="P153" s="5"/>
    </row>
  </sheetData>
  <autoFilter ref="B21:D75"/>
  <mergeCells count="18">
    <mergeCell ref="A13:F13"/>
    <mergeCell ref="A2:D2"/>
    <mergeCell ref="A3:D3"/>
    <mergeCell ref="A4:D4"/>
    <mergeCell ref="A5:D5"/>
    <mergeCell ref="A6:D6"/>
    <mergeCell ref="B20:D20"/>
    <mergeCell ref="A14:H14"/>
    <mergeCell ref="A15:H15"/>
    <mergeCell ref="A17:A19"/>
    <mergeCell ref="B17:D19"/>
    <mergeCell ref="E17:E19"/>
    <mergeCell ref="F17:F19"/>
    <mergeCell ref="G18:G19"/>
    <mergeCell ref="G16:H16"/>
    <mergeCell ref="G17:M17"/>
    <mergeCell ref="H18:M18"/>
    <mergeCell ref="K16:M16"/>
  </mergeCells>
  <pageMargins left="0.11811023622047245" right="0.11811023622047245" top="0.74803149606299213" bottom="0.74803149606299213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180975</xdr:colOff>
                <xdr:row>1</xdr:row>
                <xdr:rowOff>19050</xdr:rowOff>
              </from>
              <to>
                <xdr:col>10</xdr:col>
                <xdr:colOff>552450</xdr:colOff>
                <xdr:row>12</xdr:row>
                <xdr:rowOff>47625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view="pageBreakPreview" topLeftCell="A31" zoomScale="60" zoomScaleNormal="100" workbookViewId="0">
      <selection activeCell="T77" sqref="T77"/>
    </sheetView>
  </sheetViews>
  <sheetFormatPr defaultRowHeight="13.5" x14ac:dyDescent="0.2"/>
  <cols>
    <col min="1" max="1" width="13.625" style="9" customWidth="1"/>
    <col min="2" max="2" width="2.25" style="9" customWidth="1"/>
    <col min="3" max="3" width="4.75" style="12" customWidth="1"/>
    <col min="4" max="4" width="40.25" style="167" customWidth="1"/>
    <col min="5" max="5" width="5.25" style="62" customWidth="1"/>
    <col min="6" max="6" width="7.875" style="9" customWidth="1"/>
    <col min="7" max="7" width="8.25" style="9" bestFit="1" customWidth="1"/>
    <col min="8" max="8" width="10.5" style="63" hidden="1" customWidth="1"/>
    <col min="9" max="9" width="13.5" style="99" hidden="1" customWidth="1"/>
    <col min="10" max="10" width="11.25" style="99" hidden="1" customWidth="1"/>
    <col min="11" max="11" width="8.75" style="63" customWidth="1"/>
    <col min="12" max="12" width="12.375" style="63" hidden="1" customWidth="1"/>
    <col min="13" max="13" width="9" style="3"/>
    <col min="14" max="15" width="9" style="9"/>
    <col min="16" max="16" width="0" style="9" hidden="1" customWidth="1"/>
    <col min="17" max="19" width="9" style="9" hidden="1" customWidth="1"/>
    <col min="20" max="254" width="9" style="9"/>
    <col min="255" max="255" width="13.625" style="9" customWidth="1"/>
    <col min="256" max="256" width="2.25" style="9" customWidth="1"/>
    <col min="257" max="257" width="4.75" style="9" customWidth="1"/>
    <col min="258" max="258" width="40.25" style="9" customWidth="1"/>
    <col min="259" max="259" width="5.25" style="9" customWidth="1"/>
    <col min="260" max="260" width="4.75" style="9" customWidth="1"/>
    <col min="261" max="261" width="9.75" style="9" customWidth="1"/>
    <col min="262" max="262" width="8.875" style="9" customWidth="1"/>
    <col min="263" max="510" width="9" style="9"/>
    <col min="511" max="511" width="13.625" style="9" customWidth="1"/>
    <col min="512" max="512" width="2.25" style="9" customWidth="1"/>
    <col min="513" max="513" width="4.75" style="9" customWidth="1"/>
    <col min="514" max="514" width="40.25" style="9" customWidth="1"/>
    <col min="515" max="515" width="5.25" style="9" customWidth="1"/>
    <col min="516" max="516" width="4.75" style="9" customWidth="1"/>
    <col min="517" max="517" width="9.75" style="9" customWidth="1"/>
    <col min="518" max="518" width="8.875" style="9" customWidth="1"/>
    <col min="519" max="766" width="9" style="9"/>
    <col min="767" max="767" width="13.625" style="9" customWidth="1"/>
    <col min="768" max="768" width="2.25" style="9" customWidth="1"/>
    <col min="769" max="769" width="4.75" style="9" customWidth="1"/>
    <col min="770" max="770" width="40.25" style="9" customWidth="1"/>
    <col min="771" max="771" width="5.25" style="9" customWidth="1"/>
    <col min="772" max="772" width="4.75" style="9" customWidth="1"/>
    <col min="773" max="773" width="9.75" style="9" customWidth="1"/>
    <col min="774" max="774" width="8.875" style="9" customWidth="1"/>
    <col min="775" max="1022" width="9" style="9"/>
    <col min="1023" max="1023" width="13.625" style="9" customWidth="1"/>
    <col min="1024" max="1024" width="2.25" style="9" customWidth="1"/>
    <col min="1025" max="1025" width="4.75" style="9" customWidth="1"/>
    <col min="1026" max="1026" width="40.25" style="9" customWidth="1"/>
    <col min="1027" max="1027" width="5.25" style="9" customWidth="1"/>
    <col min="1028" max="1028" width="4.75" style="9" customWidth="1"/>
    <col min="1029" max="1029" width="9.75" style="9" customWidth="1"/>
    <col min="1030" max="1030" width="8.875" style="9" customWidth="1"/>
    <col min="1031" max="1278" width="9" style="9"/>
    <col min="1279" max="1279" width="13.625" style="9" customWidth="1"/>
    <col min="1280" max="1280" width="2.25" style="9" customWidth="1"/>
    <col min="1281" max="1281" width="4.75" style="9" customWidth="1"/>
    <col min="1282" max="1282" width="40.25" style="9" customWidth="1"/>
    <col min="1283" max="1283" width="5.25" style="9" customWidth="1"/>
    <col min="1284" max="1284" width="4.75" style="9" customWidth="1"/>
    <col min="1285" max="1285" width="9.75" style="9" customWidth="1"/>
    <col min="1286" max="1286" width="8.875" style="9" customWidth="1"/>
    <col min="1287" max="1534" width="9" style="9"/>
    <col min="1535" max="1535" width="13.625" style="9" customWidth="1"/>
    <col min="1536" max="1536" width="2.25" style="9" customWidth="1"/>
    <col min="1537" max="1537" width="4.75" style="9" customWidth="1"/>
    <col min="1538" max="1538" width="40.25" style="9" customWidth="1"/>
    <col min="1539" max="1539" width="5.25" style="9" customWidth="1"/>
    <col min="1540" max="1540" width="4.75" style="9" customWidth="1"/>
    <col min="1541" max="1541" width="9.75" style="9" customWidth="1"/>
    <col min="1542" max="1542" width="8.875" style="9" customWidth="1"/>
    <col min="1543" max="1790" width="9" style="9"/>
    <col min="1791" max="1791" width="13.625" style="9" customWidth="1"/>
    <col min="1792" max="1792" width="2.25" style="9" customWidth="1"/>
    <col min="1793" max="1793" width="4.75" style="9" customWidth="1"/>
    <col min="1794" max="1794" width="40.25" style="9" customWidth="1"/>
    <col min="1795" max="1795" width="5.25" style="9" customWidth="1"/>
    <col min="1796" max="1796" width="4.75" style="9" customWidth="1"/>
    <col min="1797" max="1797" width="9.75" style="9" customWidth="1"/>
    <col min="1798" max="1798" width="8.875" style="9" customWidth="1"/>
    <col min="1799" max="2046" width="9" style="9"/>
    <col min="2047" max="2047" width="13.625" style="9" customWidth="1"/>
    <col min="2048" max="2048" width="2.25" style="9" customWidth="1"/>
    <col min="2049" max="2049" width="4.75" style="9" customWidth="1"/>
    <col min="2050" max="2050" width="40.25" style="9" customWidth="1"/>
    <col min="2051" max="2051" width="5.25" style="9" customWidth="1"/>
    <col min="2052" max="2052" width="4.75" style="9" customWidth="1"/>
    <col min="2053" max="2053" width="9.75" style="9" customWidth="1"/>
    <col min="2054" max="2054" width="8.875" style="9" customWidth="1"/>
    <col min="2055" max="2302" width="9" style="9"/>
    <col min="2303" max="2303" width="13.625" style="9" customWidth="1"/>
    <col min="2304" max="2304" width="2.25" style="9" customWidth="1"/>
    <col min="2305" max="2305" width="4.75" style="9" customWidth="1"/>
    <col min="2306" max="2306" width="40.25" style="9" customWidth="1"/>
    <col min="2307" max="2307" width="5.25" style="9" customWidth="1"/>
    <col min="2308" max="2308" width="4.75" style="9" customWidth="1"/>
    <col min="2309" max="2309" width="9.75" style="9" customWidth="1"/>
    <col min="2310" max="2310" width="8.875" style="9" customWidth="1"/>
    <col min="2311" max="2558" width="9" style="9"/>
    <col min="2559" max="2559" width="13.625" style="9" customWidth="1"/>
    <col min="2560" max="2560" width="2.25" style="9" customWidth="1"/>
    <col min="2561" max="2561" width="4.75" style="9" customWidth="1"/>
    <col min="2562" max="2562" width="40.25" style="9" customWidth="1"/>
    <col min="2563" max="2563" width="5.25" style="9" customWidth="1"/>
    <col min="2564" max="2564" width="4.75" style="9" customWidth="1"/>
    <col min="2565" max="2565" width="9.75" style="9" customWidth="1"/>
    <col min="2566" max="2566" width="8.875" style="9" customWidth="1"/>
    <col min="2567" max="2814" width="9" style="9"/>
    <col min="2815" max="2815" width="13.625" style="9" customWidth="1"/>
    <col min="2816" max="2816" width="2.25" style="9" customWidth="1"/>
    <col min="2817" max="2817" width="4.75" style="9" customWidth="1"/>
    <col min="2818" max="2818" width="40.25" style="9" customWidth="1"/>
    <col min="2819" max="2819" width="5.25" style="9" customWidth="1"/>
    <col min="2820" max="2820" width="4.75" style="9" customWidth="1"/>
    <col min="2821" max="2821" width="9.75" style="9" customWidth="1"/>
    <col min="2822" max="2822" width="8.875" style="9" customWidth="1"/>
    <col min="2823" max="3070" width="9" style="9"/>
    <col min="3071" max="3071" width="13.625" style="9" customWidth="1"/>
    <col min="3072" max="3072" width="2.25" style="9" customWidth="1"/>
    <col min="3073" max="3073" width="4.75" style="9" customWidth="1"/>
    <col min="3074" max="3074" width="40.25" style="9" customWidth="1"/>
    <col min="3075" max="3075" width="5.25" style="9" customWidth="1"/>
    <col min="3076" max="3076" width="4.75" style="9" customWidth="1"/>
    <col min="3077" max="3077" width="9.75" style="9" customWidth="1"/>
    <col min="3078" max="3078" width="8.875" style="9" customWidth="1"/>
    <col min="3079" max="3326" width="9" style="9"/>
    <col min="3327" max="3327" width="13.625" style="9" customWidth="1"/>
    <col min="3328" max="3328" width="2.25" style="9" customWidth="1"/>
    <col min="3329" max="3329" width="4.75" style="9" customWidth="1"/>
    <col min="3330" max="3330" width="40.25" style="9" customWidth="1"/>
    <col min="3331" max="3331" width="5.25" style="9" customWidth="1"/>
    <col min="3332" max="3332" width="4.75" style="9" customWidth="1"/>
    <col min="3333" max="3333" width="9.75" style="9" customWidth="1"/>
    <col min="3334" max="3334" width="8.875" style="9" customWidth="1"/>
    <col min="3335" max="3582" width="9" style="9"/>
    <col min="3583" max="3583" width="13.625" style="9" customWidth="1"/>
    <col min="3584" max="3584" width="2.25" style="9" customWidth="1"/>
    <col min="3585" max="3585" width="4.75" style="9" customWidth="1"/>
    <col min="3586" max="3586" width="40.25" style="9" customWidth="1"/>
    <col min="3587" max="3587" width="5.25" style="9" customWidth="1"/>
    <col min="3588" max="3588" width="4.75" style="9" customWidth="1"/>
    <col min="3589" max="3589" width="9.75" style="9" customWidth="1"/>
    <col min="3590" max="3590" width="8.875" style="9" customWidth="1"/>
    <col min="3591" max="3838" width="9" style="9"/>
    <col min="3839" max="3839" width="13.625" style="9" customWidth="1"/>
    <col min="3840" max="3840" width="2.25" style="9" customWidth="1"/>
    <col min="3841" max="3841" width="4.75" style="9" customWidth="1"/>
    <col min="3842" max="3842" width="40.25" style="9" customWidth="1"/>
    <col min="3843" max="3843" width="5.25" style="9" customWidth="1"/>
    <col min="3844" max="3844" width="4.75" style="9" customWidth="1"/>
    <col min="3845" max="3845" width="9.75" style="9" customWidth="1"/>
    <col min="3846" max="3846" width="8.875" style="9" customWidth="1"/>
    <col min="3847" max="4094" width="9" style="9"/>
    <col min="4095" max="4095" width="13.625" style="9" customWidth="1"/>
    <col min="4096" max="4096" width="2.25" style="9" customWidth="1"/>
    <col min="4097" max="4097" width="4.75" style="9" customWidth="1"/>
    <col min="4098" max="4098" width="40.25" style="9" customWidth="1"/>
    <col min="4099" max="4099" width="5.25" style="9" customWidth="1"/>
    <col min="4100" max="4100" width="4.75" style="9" customWidth="1"/>
    <col min="4101" max="4101" width="9.75" style="9" customWidth="1"/>
    <col min="4102" max="4102" width="8.875" style="9" customWidth="1"/>
    <col min="4103" max="4350" width="9" style="9"/>
    <col min="4351" max="4351" width="13.625" style="9" customWidth="1"/>
    <col min="4352" max="4352" width="2.25" style="9" customWidth="1"/>
    <col min="4353" max="4353" width="4.75" style="9" customWidth="1"/>
    <col min="4354" max="4354" width="40.25" style="9" customWidth="1"/>
    <col min="4355" max="4355" width="5.25" style="9" customWidth="1"/>
    <col min="4356" max="4356" width="4.75" style="9" customWidth="1"/>
    <col min="4357" max="4357" width="9.75" style="9" customWidth="1"/>
    <col min="4358" max="4358" width="8.875" style="9" customWidth="1"/>
    <col min="4359" max="4606" width="9" style="9"/>
    <col min="4607" max="4607" width="13.625" style="9" customWidth="1"/>
    <col min="4608" max="4608" width="2.25" style="9" customWidth="1"/>
    <col min="4609" max="4609" width="4.75" style="9" customWidth="1"/>
    <col min="4610" max="4610" width="40.25" style="9" customWidth="1"/>
    <col min="4611" max="4611" width="5.25" style="9" customWidth="1"/>
    <col min="4612" max="4612" width="4.75" style="9" customWidth="1"/>
    <col min="4613" max="4613" width="9.75" style="9" customWidth="1"/>
    <col min="4614" max="4614" width="8.875" style="9" customWidth="1"/>
    <col min="4615" max="4862" width="9" style="9"/>
    <col min="4863" max="4863" width="13.625" style="9" customWidth="1"/>
    <col min="4864" max="4864" width="2.25" style="9" customWidth="1"/>
    <col min="4865" max="4865" width="4.75" style="9" customWidth="1"/>
    <col min="4866" max="4866" width="40.25" style="9" customWidth="1"/>
    <col min="4867" max="4867" width="5.25" style="9" customWidth="1"/>
    <col min="4868" max="4868" width="4.75" style="9" customWidth="1"/>
    <col min="4869" max="4869" width="9.75" style="9" customWidth="1"/>
    <col min="4870" max="4870" width="8.875" style="9" customWidth="1"/>
    <col min="4871" max="5118" width="9" style="9"/>
    <col min="5119" max="5119" width="13.625" style="9" customWidth="1"/>
    <col min="5120" max="5120" width="2.25" style="9" customWidth="1"/>
    <col min="5121" max="5121" width="4.75" style="9" customWidth="1"/>
    <col min="5122" max="5122" width="40.25" style="9" customWidth="1"/>
    <col min="5123" max="5123" width="5.25" style="9" customWidth="1"/>
    <col min="5124" max="5124" width="4.75" style="9" customWidth="1"/>
    <col min="5125" max="5125" width="9.75" style="9" customWidth="1"/>
    <col min="5126" max="5126" width="8.875" style="9" customWidth="1"/>
    <col min="5127" max="5374" width="9" style="9"/>
    <col min="5375" max="5375" width="13.625" style="9" customWidth="1"/>
    <col min="5376" max="5376" width="2.25" style="9" customWidth="1"/>
    <col min="5377" max="5377" width="4.75" style="9" customWidth="1"/>
    <col min="5378" max="5378" width="40.25" style="9" customWidth="1"/>
    <col min="5379" max="5379" width="5.25" style="9" customWidth="1"/>
    <col min="5380" max="5380" width="4.75" style="9" customWidth="1"/>
    <col min="5381" max="5381" width="9.75" style="9" customWidth="1"/>
    <col min="5382" max="5382" width="8.875" style="9" customWidth="1"/>
    <col min="5383" max="5630" width="9" style="9"/>
    <col min="5631" max="5631" width="13.625" style="9" customWidth="1"/>
    <col min="5632" max="5632" width="2.25" style="9" customWidth="1"/>
    <col min="5633" max="5633" width="4.75" style="9" customWidth="1"/>
    <col min="5634" max="5634" width="40.25" style="9" customWidth="1"/>
    <col min="5635" max="5635" width="5.25" style="9" customWidth="1"/>
    <col min="5636" max="5636" width="4.75" style="9" customWidth="1"/>
    <col min="5637" max="5637" width="9.75" style="9" customWidth="1"/>
    <col min="5638" max="5638" width="8.875" style="9" customWidth="1"/>
    <col min="5639" max="5886" width="9" style="9"/>
    <col min="5887" max="5887" width="13.625" style="9" customWidth="1"/>
    <col min="5888" max="5888" width="2.25" style="9" customWidth="1"/>
    <col min="5889" max="5889" width="4.75" style="9" customWidth="1"/>
    <col min="5890" max="5890" width="40.25" style="9" customWidth="1"/>
    <col min="5891" max="5891" width="5.25" style="9" customWidth="1"/>
    <col min="5892" max="5892" width="4.75" style="9" customWidth="1"/>
    <col min="5893" max="5893" width="9.75" style="9" customWidth="1"/>
    <col min="5894" max="5894" width="8.875" style="9" customWidth="1"/>
    <col min="5895" max="6142" width="9" style="9"/>
    <col min="6143" max="6143" width="13.625" style="9" customWidth="1"/>
    <col min="6144" max="6144" width="2.25" style="9" customWidth="1"/>
    <col min="6145" max="6145" width="4.75" style="9" customWidth="1"/>
    <col min="6146" max="6146" width="40.25" style="9" customWidth="1"/>
    <col min="6147" max="6147" width="5.25" style="9" customWidth="1"/>
    <col min="6148" max="6148" width="4.75" style="9" customWidth="1"/>
    <col min="6149" max="6149" width="9.75" style="9" customWidth="1"/>
    <col min="6150" max="6150" width="8.875" style="9" customWidth="1"/>
    <col min="6151" max="6398" width="9" style="9"/>
    <col min="6399" max="6399" width="13.625" style="9" customWidth="1"/>
    <col min="6400" max="6400" width="2.25" style="9" customWidth="1"/>
    <col min="6401" max="6401" width="4.75" style="9" customWidth="1"/>
    <col min="6402" max="6402" width="40.25" style="9" customWidth="1"/>
    <col min="6403" max="6403" width="5.25" style="9" customWidth="1"/>
    <col min="6404" max="6404" width="4.75" style="9" customWidth="1"/>
    <col min="6405" max="6405" width="9.75" style="9" customWidth="1"/>
    <col min="6406" max="6406" width="8.875" style="9" customWidth="1"/>
    <col min="6407" max="6654" width="9" style="9"/>
    <col min="6655" max="6655" width="13.625" style="9" customWidth="1"/>
    <col min="6656" max="6656" width="2.25" style="9" customWidth="1"/>
    <col min="6657" max="6657" width="4.75" style="9" customWidth="1"/>
    <col min="6658" max="6658" width="40.25" style="9" customWidth="1"/>
    <col min="6659" max="6659" width="5.25" style="9" customWidth="1"/>
    <col min="6660" max="6660" width="4.75" style="9" customWidth="1"/>
    <col min="6661" max="6661" width="9.75" style="9" customWidth="1"/>
    <col min="6662" max="6662" width="8.875" style="9" customWidth="1"/>
    <col min="6663" max="6910" width="9" style="9"/>
    <col min="6911" max="6911" width="13.625" style="9" customWidth="1"/>
    <col min="6912" max="6912" width="2.25" style="9" customWidth="1"/>
    <col min="6913" max="6913" width="4.75" style="9" customWidth="1"/>
    <col min="6914" max="6914" width="40.25" style="9" customWidth="1"/>
    <col min="6915" max="6915" width="5.25" style="9" customWidth="1"/>
    <col min="6916" max="6916" width="4.75" style="9" customWidth="1"/>
    <col min="6917" max="6917" width="9.75" style="9" customWidth="1"/>
    <col min="6918" max="6918" width="8.875" style="9" customWidth="1"/>
    <col min="6919" max="7166" width="9" style="9"/>
    <col min="7167" max="7167" width="13.625" style="9" customWidth="1"/>
    <col min="7168" max="7168" width="2.25" style="9" customWidth="1"/>
    <col min="7169" max="7169" width="4.75" style="9" customWidth="1"/>
    <col min="7170" max="7170" width="40.25" style="9" customWidth="1"/>
    <col min="7171" max="7171" width="5.25" style="9" customWidth="1"/>
    <col min="7172" max="7172" width="4.75" style="9" customWidth="1"/>
    <col min="7173" max="7173" width="9.75" style="9" customWidth="1"/>
    <col min="7174" max="7174" width="8.875" style="9" customWidth="1"/>
    <col min="7175" max="7422" width="9" style="9"/>
    <col min="7423" max="7423" width="13.625" style="9" customWidth="1"/>
    <col min="7424" max="7424" width="2.25" style="9" customWidth="1"/>
    <col min="7425" max="7425" width="4.75" style="9" customWidth="1"/>
    <col min="7426" max="7426" width="40.25" style="9" customWidth="1"/>
    <col min="7427" max="7427" width="5.25" style="9" customWidth="1"/>
    <col min="7428" max="7428" width="4.75" style="9" customWidth="1"/>
    <col min="7429" max="7429" width="9.75" style="9" customWidth="1"/>
    <col min="7430" max="7430" width="8.875" style="9" customWidth="1"/>
    <col min="7431" max="7678" width="9" style="9"/>
    <col min="7679" max="7679" width="13.625" style="9" customWidth="1"/>
    <col min="7680" max="7680" width="2.25" style="9" customWidth="1"/>
    <col min="7681" max="7681" width="4.75" style="9" customWidth="1"/>
    <col min="7682" max="7682" width="40.25" style="9" customWidth="1"/>
    <col min="7683" max="7683" width="5.25" style="9" customWidth="1"/>
    <col min="7684" max="7684" width="4.75" style="9" customWidth="1"/>
    <col min="7685" max="7685" width="9.75" style="9" customWidth="1"/>
    <col min="7686" max="7686" width="8.875" style="9" customWidth="1"/>
    <col min="7687" max="7934" width="9" style="9"/>
    <col min="7935" max="7935" width="13.625" style="9" customWidth="1"/>
    <col min="7936" max="7936" width="2.25" style="9" customWidth="1"/>
    <col min="7937" max="7937" width="4.75" style="9" customWidth="1"/>
    <col min="7938" max="7938" width="40.25" style="9" customWidth="1"/>
    <col min="7939" max="7939" width="5.25" style="9" customWidth="1"/>
    <col min="7940" max="7940" width="4.75" style="9" customWidth="1"/>
    <col min="7941" max="7941" width="9.75" style="9" customWidth="1"/>
    <col min="7942" max="7942" width="8.875" style="9" customWidth="1"/>
    <col min="7943" max="8190" width="9" style="9"/>
    <col min="8191" max="8191" width="13.625" style="9" customWidth="1"/>
    <col min="8192" max="8192" width="2.25" style="9" customWidth="1"/>
    <col min="8193" max="8193" width="4.75" style="9" customWidth="1"/>
    <col min="8194" max="8194" width="40.25" style="9" customWidth="1"/>
    <col min="8195" max="8195" width="5.25" style="9" customWidth="1"/>
    <col min="8196" max="8196" width="4.75" style="9" customWidth="1"/>
    <col min="8197" max="8197" width="9.75" style="9" customWidth="1"/>
    <col min="8198" max="8198" width="8.875" style="9" customWidth="1"/>
    <col min="8199" max="8446" width="9" style="9"/>
    <col min="8447" max="8447" width="13.625" style="9" customWidth="1"/>
    <col min="8448" max="8448" width="2.25" style="9" customWidth="1"/>
    <col min="8449" max="8449" width="4.75" style="9" customWidth="1"/>
    <col min="8450" max="8450" width="40.25" style="9" customWidth="1"/>
    <col min="8451" max="8451" width="5.25" style="9" customWidth="1"/>
    <col min="8452" max="8452" width="4.75" style="9" customWidth="1"/>
    <col min="8453" max="8453" width="9.75" style="9" customWidth="1"/>
    <col min="8454" max="8454" width="8.875" style="9" customWidth="1"/>
    <col min="8455" max="8702" width="9" style="9"/>
    <col min="8703" max="8703" width="13.625" style="9" customWidth="1"/>
    <col min="8704" max="8704" width="2.25" style="9" customWidth="1"/>
    <col min="8705" max="8705" width="4.75" style="9" customWidth="1"/>
    <col min="8706" max="8706" width="40.25" style="9" customWidth="1"/>
    <col min="8707" max="8707" width="5.25" style="9" customWidth="1"/>
    <col min="8708" max="8708" width="4.75" style="9" customWidth="1"/>
    <col min="8709" max="8709" width="9.75" style="9" customWidth="1"/>
    <col min="8710" max="8710" width="8.875" style="9" customWidth="1"/>
    <col min="8711" max="8958" width="9" style="9"/>
    <col min="8959" max="8959" width="13.625" style="9" customWidth="1"/>
    <col min="8960" max="8960" width="2.25" style="9" customWidth="1"/>
    <col min="8961" max="8961" width="4.75" style="9" customWidth="1"/>
    <col min="8962" max="8962" width="40.25" style="9" customWidth="1"/>
    <col min="8963" max="8963" width="5.25" style="9" customWidth="1"/>
    <col min="8964" max="8964" width="4.75" style="9" customWidth="1"/>
    <col min="8965" max="8965" width="9.75" style="9" customWidth="1"/>
    <col min="8966" max="8966" width="8.875" style="9" customWidth="1"/>
    <col min="8967" max="9214" width="9" style="9"/>
    <col min="9215" max="9215" width="13.625" style="9" customWidth="1"/>
    <col min="9216" max="9216" width="2.25" style="9" customWidth="1"/>
    <col min="9217" max="9217" width="4.75" style="9" customWidth="1"/>
    <col min="9218" max="9218" width="40.25" style="9" customWidth="1"/>
    <col min="9219" max="9219" width="5.25" style="9" customWidth="1"/>
    <col min="9220" max="9220" width="4.75" style="9" customWidth="1"/>
    <col min="9221" max="9221" width="9.75" style="9" customWidth="1"/>
    <col min="9222" max="9222" width="8.875" style="9" customWidth="1"/>
    <col min="9223" max="9470" width="9" style="9"/>
    <col min="9471" max="9471" width="13.625" style="9" customWidth="1"/>
    <col min="9472" max="9472" width="2.25" style="9" customWidth="1"/>
    <col min="9473" max="9473" width="4.75" style="9" customWidth="1"/>
    <col min="9474" max="9474" width="40.25" style="9" customWidth="1"/>
    <col min="9475" max="9475" width="5.25" style="9" customWidth="1"/>
    <col min="9476" max="9476" width="4.75" style="9" customWidth="1"/>
    <col min="9477" max="9477" width="9.75" style="9" customWidth="1"/>
    <col min="9478" max="9478" width="8.875" style="9" customWidth="1"/>
    <col min="9479" max="9726" width="9" style="9"/>
    <col min="9727" max="9727" width="13.625" style="9" customWidth="1"/>
    <col min="9728" max="9728" width="2.25" style="9" customWidth="1"/>
    <col min="9729" max="9729" width="4.75" style="9" customWidth="1"/>
    <col min="9730" max="9730" width="40.25" style="9" customWidth="1"/>
    <col min="9731" max="9731" width="5.25" style="9" customWidth="1"/>
    <col min="9732" max="9732" width="4.75" style="9" customWidth="1"/>
    <col min="9733" max="9733" width="9.75" style="9" customWidth="1"/>
    <col min="9734" max="9734" width="8.875" style="9" customWidth="1"/>
    <col min="9735" max="9982" width="9" style="9"/>
    <col min="9983" max="9983" width="13.625" style="9" customWidth="1"/>
    <col min="9984" max="9984" width="2.25" style="9" customWidth="1"/>
    <col min="9985" max="9985" width="4.75" style="9" customWidth="1"/>
    <col min="9986" max="9986" width="40.25" style="9" customWidth="1"/>
    <col min="9987" max="9987" width="5.25" style="9" customWidth="1"/>
    <col min="9988" max="9988" width="4.75" style="9" customWidth="1"/>
    <col min="9989" max="9989" width="9.75" style="9" customWidth="1"/>
    <col min="9990" max="9990" width="8.875" style="9" customWidth="1"/>
    <col min="9991" max="10238" width="9" style="9"/>
    <col min="10239" max="10239" width="13.625" style="9" customWidth="1"/>
    <col min="10240" max="10240" width="2.25" style="9" customWidth="1"/>
    <col min="10241" max="10241" width="4.75" style="9" customWidth="1"/>
    <col min="10242" max="10242" width="40.25" style="9" customWidth="1"/>
    <col min="10243" max="10243" width="5.25" style="9" customWidth="1"/>
    <col min="10244" max="10244" width="4.75" style="9" customWidth="1"/>
    <col min="10245" max="10245" width="9.75" style="9" customWidth="1"/>
    <col min="10246" max="10246" width="8.875" style="9" customWidth="1"/>
    <col min="10247" max="10494" width="9" style="9"/>
    <col min="10495" max="10495" width="13.625" style="9" customWidth="1"/>
    <col min="10496" max="10496" width="2.25" style="9" customWidth="1"/>
    <col min="10497" max="10497" width="4.75" style="9" customWidth="1"/>
    <col min="10498" max="10498" width="40.25" style="9" customWidth="1"/>
    <col min="10499" max="10499" width="5.25" style="9" customWidth="1"/>
    <col min="10500" max="10500" width="4.75" style="9" customWidth="1"/>
    <col min="10501" max="10501" width="9.75" style="9" customWidth="1"/>
    <col min="10502" max="10502" width="8.875" style="9" customWidth="1"/>
    <col min="10503" max="10750" width="9" style="9"/>
    <col min="10751" max="10751" width="13.625" style="9" customWidth="1"/>
    <col min="10752" max="10752" width="2.25" style="9" customWidth="1"/>
    <col min="10753" max="10753" width="4.75" style="9" customWidth="1"/>
    <col min="10754" max="10754" width="40.25" style="9" customWidth="1"/>
    <col min="10755" max="10755" width="5.25" style="9" customWidth="1"/>
    <col min="10756" max="10756" width="4.75" style="9" customWidth="1"/>
    <col min="10757" max="10757" width="9.75" style="9" customWidth="1"/>
    <col min="10758" max="10758" width="8.875" style="9" customWidth="1"/>
    <col min="10759" max="11006" width="9" style="9"/>
    <col min="11007" max="11007" width="13.625" style="9" customWidth="1"/>
    <col min="11008" max="11008" width="2.25" style="9" customWidth="1"/>
    <col min="11009" max="11009" width="4.75" style="9" customWidth="1"/>
    <col min="11010" max="11010" width="40.25" style="9" customWidth="1"/>
    <col min="11011" max="11011" width="5.25" style="9" customWidth="1"/>
    <col min="11012" max="11012" width="4.75" style="9" customWidth="1"/>
    <col min="11013" max="11013" width="9.75" style="9" customWidth="1"/>
    <col min="11014" max="11014" width="8.875" style="9" customWidth="1"/>
    <col min="11015" max="11262" width="9" style="9"/>
    <col min="11263" max="11263" width="13.625" style="9" customWidth="1"/>
    <col min="11264" max="11264" width="2.25" style="9" customWidth="1"/>
    <col min="11265" max="11265" width="4.75" style="9" customWidth="1"/>
    <col min="11266" max="11266" width="40.25" style="9" customWidth="1"/>
    <col min="11267" max="11267" width="5.25" style="9" customWidth="1"/>
    <col min="11268" max="11268" width="4.75" style="9" customWidth="1"/>
    <col min="11269" max="11269" width="9.75" style="9" customWidth="1"/>
    <col min="11270" max="11270" width="8.875" style="9" customWidth="1"/>
    <col min="11271" max="11518" width="9" style="9"/>
    <col min="11519" max="11519" width="13.625" style="9" customWidth="1"/>
    <col min="11520" max="11520" width="2.25" style="9" customWidth="1"/>
    <col min="11521" max="11521" width="4.75" style="9" customWidth="1"/>
    <col min="11522" max="11522" width="40.25" style="9" customWidth="1"/>
    <col min="11523" max="11523" width="5.25" style="9" customWidth="1"/>
    <col min="11524" max="11524" width="4.75" style="9" customWidth="1"/>
    <col min="11525" max="11525" width="9.75" style="9" customWidth="1"/>
    <col min="11526" max="11526" width="8.875" style="9" customWidth="1"/>
    <col min="11527" max="11774" width="9" style="9"/>
    <col min="11775" max="11775" width="13.625" style="9" customWidth="1"/>
    <col min="11776" max="11776" width="2.25" style="9" customWidth="1"/>
    <col min="11777" max="11777" width="4.75" style="9" customWidth="1"/>
    <col min="11778" max="11778" width="40.25" style="9" customWidth="1"/>
    <col min="11779" max="11779" width="5.25" style="9" customWidth="1"/>
    <col min="11780" max="11780" width="4.75" style="9" customWidth="1"/>
    <col min="11781" max="11781" width="9.75" style="9" customWidth="1"/>
    <col min="11782" max="11782" width="8.875" style="9" customWidth="1"/>
    <col min="11783" max="12030" width="9" style="9"/>
    <col min="12031" max="12031" width="13.625" style="9" customWidth="1"/>
    <col min="12032" max="12032" width="2.25" style="9" customWidth="1"/>
    <col min="12033" max="12033" width="4.75" style="9" customWidth="1"/>
    <col min="12034" max="12034" width="40.25" style="9" customWidth="1"/>
    <col min="12035" max="12035" width="5.25" style="9" customWidth="1"/>
    <col min="12036" max="12036" width="4.75" style="9" customWidth="1"/>
    <col min="12037" max="12037" width="9.75" style="9" customWidth="1"/>
    <col min="12038" max="12038" width="8.875" style="9" customWidth="1"/>
    <col min="12039" max="12286" width="9" style="9"/>
    <col min="12287" max="12287" width="13.625" style="9" customWidth="1"/>
    <col min="12288" max="12288" width="2.25" style="9" customWidth="1"/>
    <col min="12289" max="12289" width="4.75" style="9" customWidth="1"/>
    <col min="12290" max="12290" width="40.25" style="9" customWidth="1"/>
    <col min="12291" max="12291" width="5.25" style="9" customWidth="1"/>
    <col min="12292" max="12292" width="4.75" style="9" customWidth="1"/>
    <col min="12293" max="12293" width="9.75" style="9" customWidth="1"/>
    <col min="12294" max="12294" width="8.875" style="9" customWidth="1"/>
    <col min="12295" max="12542" width="9" style="9"/>
    <col min="12543" max="12543" width="13.625" style="9" customWidth="1"/>
    <col min="12544" max="12544" width="2.25" style="9" customWidth="1"/>
    <col min="12545" max="12545" width="4.75" style="9" customWidth="1"/>
    <col min="12546" max="12546" width="40.25" style="9" customWidth="1"/>
    <col min="12547" max="12547" width="5.25" style="9" customWidth="1"/>
    <col min="12548" max="12548" width="4.75" style="9" customWidth="1"/>
    <col min="12549" max="12549" width="9.75" style="9" customWidth="1"/>
    <col min="12550" max="12550" width="8.875" style="9" customWidth="1"/>
    <col min="12551" max="12798" width="9" style="9"/>
    <col min="12799" max="12799" width="13.625" style="9" customWidth="1"/>
    <col min="12800" max="12800" width="2.25" style="9" customWidth="1"/>
    <col min="12801" max="12801" width="4.75" style="9" customWidth="1"/>
    <col min="12802" max="12802" width="40.25" style="9" customWidth="1"/>
    <col min="12803" max="12803" width="5.25" style="9" customWidth="1"/>
    <col min="12804" max="12804" width="4.75" style="9" customWidth="1"/>
    <col min="12805" max="12805" width="9.75" style="9" customWidth="1"/>
    <col min="12806" max="12806" width="8.875" style="9" customWidth="1"/>
    <col min="12807" max="13054" width="9" style="9"/>
    <col min="13055" max="13055" width="13.625" style="9" customWidth="1"/>
    <col min="13056" max="13056" width="2.25" style="9" customWidth="1"/>
    <col min="13057" max="13057" width="4.75" style="9" customWidth="1"/>
    <col min="13058" max="13058" width="40.25" style="9" customWidth="1"/>
    <col min="13059" max="13059" width="5.25" style="9" customWidth="1"/>
    <col min="13060" max="13060" width="4.75" style="9" customWidth="1"/>
    <col min="13061" max="13061" width="9.75" style="9" customWidth="1"/>
    <col min="13062" max="13062" width="8.875" style="9" customWidth="1"/>
    <col min="13063" max="13310" width="9" style="9"/>
    <col min="13311" max="13311" width="13.625" style="9" customWidth="1"/>
    <col min="13312" max="13312" width="2.25" style="9" customWidth="1"/>
    <col min="13313" max="13313" width="4.75" style="9" customWidth="1"/>
    <col min="13314" max="13314" width="40.25" style="9" customWidth="1"/>
    <col min="13315" max="13315" width="5.25" style="9" customWidth="1"/>
    <col min="13316" max="13316" width="4.75" style="9" customWidth="1"/>
    <col min="13317" max="13317" width="9.75" style="9" customWidth="1"/>
    <col min="13318" max="13318" width="8.875" style="9" customWidth="1"/>
    <col min="13319" max="13566" width="9" style="9"/>
    <col min="13567" max="13567" width="13.625" style="9" customWidth="1"/>
    <col min="13568" max="13568" width="2.25" style="9" customWidth="1"/>
    <col min="13569" max="13569" width="4.75" style="9" customWidth="1"/>
    <col min="13570" max="13570" width="40.25" style="9" customWidth="1"/>
    <col min="13571" max="13571" width="5.25" style="9" customWidth="1"/>
    <col min="13572" max="13572" width="4.75" style="9" customWidth="1"/>
    <col min="13573" max="13573" width="9.75" style="9" customWidth="1"/>
    <col min="13574" max="13574" width="8.875" style="9" customWidth="1"/>
    <col min="13575" max="13822" width="9" style="9"/>
    <col min="13823" max="13823" width="13.625" style="9" customWidth="1"/>
    <col min="13824" max="13824" width="2.25" style="9" customWidth="1"/>
    <col min="13825" max="13825" width="4.75" style="9" customWidth="1"/>
    <col min="13826" max="13826" width="40.25" style="9" customWidth="1"/>
    <col min="13827" max="13827" width="5.25" style="9" customWidth="1"/>
    <col min="13828" max="13828" width="4.75" style="9" customWidth="1"/>
    <col min="13829" max="13829" width="9.75" style="9" customWidth="1"/>
    <col min="13830" max="13830" width="8.875" style="9" customWidth="1"/>
    <col min="13831" max="14078" width="9" style="9"/>
    <col min="14079" max="14079" width="13.625" style="9" customWidth="1"/>
    <col min="14080" max="14080" width="2.25" style="9" customWidth="1"/>
    <col min="14081" max="14081" width="4.75" style="9" customWidth="1"/>
    <col min="14082" max="14082" width="40.25" style="9" customWidth="1"/>
    <col min="14083" max="14083" width="5.25" style="9" customWidth="1"/>
    <col min="14084" max="14084" width="4.75" style="9" customWidth="1"/>
    <col min="14085" max="14085" width="9.75" style="9" customWidth="1"/>
    <col min="14086" max="14086" width="8.875" style="9" customWidth="1"/>
    <col min="14087" max="14334" width="9" style="9"/>
    <col min="14335" max="14335" width="13.625" style="9" customWidth="1"/>
    <col min="14336" max="14336" width="2.25" style="9" customWidth="1"/>
    <col min="14337" max="14337" width="4.75" style="9" customWidth="1"/>
    <col min="14338" max="14338" width="40.25" style="9" customWidth="1"/>
    <col min="14339" max="14339" width="5.25" style="9" customWidth="1"/>
    <col min="14340" max="14340" width="4.75" style="9" customWidth="1"/>
    <col min="14341" max="14341" width="9.75" style="9" customWidth="1"/>
    <col min="14342" max="14342" width="8.875" style="9" customWidth="1"/>
    <col min="14343" max="14590" width="9" style="9"/>
    <col min="14591" max="14591" width="13.625" style="9" customWidth="1"/>
    <col min="14592" max="14592" width="2.25" style="9" customWidth="1"/>
    <col min="14593" max="14593" width="4.75" style="9" customWidth="1"/>
    <col min="14594" max="14594" width="40.25" style="9" customWidth="1"/>
    <col min="14595" max="14595" width="5.25" style="9" customWidth="1"/>
    <col min="14596" max="14596" width="4.75" style="9" customWidth="1"/>
    <col min="14597" max="14597" width="9.75" style="9" customWidth="1"/>
    <col min="14598" max="14598" width="8.875" style="9" customWidth="1"/>
    <col min="14599" max="14846" width="9" style="9"/>
    <col min="14847" max="14847" width="13.625" style="9" customWidth="1"/>
    <col min="14848" max="14848" width="2.25" style="9" customWidth="1"/>
    <col min="14849" max="14849" width="4.75" style="9" customWidth="1"/>
    <col min="14850" max="14850" width="40.25" style="9" customWidth="1"/>
    <col min="14851" max="14851" width="5.25" style="9" customWidth="1"/>
    <col min="14852" max="14852" width="4.75" style="9" customWidth="1"/>
    <col min="14853" max="14853" width="9.75" style="9" customWidth="1"/>
    <col min="14854" max="14854" width="8.875" style="9" customWidth="1"/>
    <col min="14855" max="15102" width="9" style="9"/>
    <col min="15103" max="15103" width="13.625" style="9" customWidth="1"/>
    <col min="15104" max="15104" width="2.25" style="9" customWidth="1"/>
    <col min="15105" max="15105" width="4.75" style="9" customWidth="1"/>
    <col min="15106" max="15106" width="40.25" style="9" customWidth="1"/>
    <col min="15107" max="15107" width="5.25" style="9" customWidth="1"/>
    <col min="15108" max="15108" width="4.75" style="9" customWidth="1"/>
    <col min="15109" max="15109" width="9.75" style="9" customWidth="1"/>
    <col min="15110" max="15110" width="8.875" style="9" customWidth="1"/>
    <col min="15111" max="15358" width="9" style="9"/>
    <col min="15359" max="15359" width="13.625" style="9" customWidth="1"/>
    <col min="15360" max="15360" width="2.25" style="9" customWidth="1"/>
    <col min="15361" max="15361" width="4.75" style="9" customWidth="1"/>
    <col min="15362" max="15362" width="40.25" style="9" customWidth="1"/>
    <col min="15363" max="15363" width="5.25" style="9" customWidth="1"/>
    <col min="15364" max="15364" width="4.75" style="9" customWidth="1"/>
    <col min="15365" max="15365" width="9.75" style="9" customWidth="1"/>
    <col min="15366" max="15366" width="8.875" style="9" customWidth="1"/>
    <col min="15367" max="15614" width="9" style="9"/>
    <col min="15615" max="15615" width="13.625" style="9" customWidth="1"/>
    <col min="15616" max="15616" width="2.25" style="9" customWidth="1"/>
    <col min="15617" max="15617" width="4.75" style="9" customWidth="1"/>
    <col min="15618" max="15618" width="40.25" style="9" customWidth="1"/>
    <col min="15619" max="15619" width="5.25" style="9" customWidth="1"/>
    <col min="15620" max="15620" width="4.75" style="9" customWidth="1"/>
    <col min="15621" max="15621" width="9.75" style="9" customWidth="1"/>
    <col min="15622" max="15622" width="8.875" style="9" customWidth="1"/>
    <col min="15623" max="15870" width="9" style="9"/>
    <col min="15871" max="15871" width="13.625" style="9" customWidth="1"/>
    <col min="15872" max="15872" width="2.25" style="9" customWidth="1"/>
    <col min="15873" max="15873" width="4.75" style="9" customWidth="1"/>
    <col min="15874" max="15874" width="40.25" style="9" customWidth="1"/>
    <col min="15875" max="15875" width="5.25" style="9" customWidth="1"/>
    <col min="15876" max="15876" width="4.75" style="9" customWidth="1"/>
    <col min="15877" max="15877" width="9.75" style="9" customWidth="1"/>
    <col min="15878" max="15878" width="8.875" style="9" customWidth="1"/>
    <col min="15879" max="16126" width="9" style="9"/>
    <col min="16127" max="16127" width="13.625" style="9" customWidth="1"/>
    <col min="16128" max="16128" width="2.25" style="9" customWidth="1"/>
    <col min="16129" max="16129" width="4.75" style="9" customWidth="1"/>
    <col min="16130" max="16130" width="40.25" style="9" customWidth="1"/>
    <col min="16131" max="16131" width="5.25" style="9" customWidth="1"/>
    <col min="16132" max="16132" width="4.75" style="9" customWidth="1"/>
    <col min="16133" max="16133" width="9.75" style="9" customWidth="1"/>
    <col min="16134" max="16134" width="8.875" style="9" customWidth="1"/>
    <col min="16135" max="16384" width="9" style="9"/>
  </cols>
  <sheetData>
    <row r="1" spans="1:21" ht="13.5" customHeight="1" x14ac:dyDescent="0.2"/>
    <row r="2" spans="1:21" ht="12.75" x14ac:dyDescent="0.2">
      <c r="A2" s="188" t="s">
        <v>1</v>
      </c>
      <c r="B2" s="191" t="s">
        <v>2</v>
      </c>
      <c r="C2" s="192"/>
      <c r="D2" s="193"/>
      <c r="E2" s="216" t="s">
        <v>3</v>
      </c>
      <c r="F2" s="200" t="s">
        <v>4</v>
      </c>
      <c r="G2" s="206" t="s">
        <v>5</v>
      </c>
      <c r="H2" s="206"/>
      <c r="I2" s="206"/>
      <c r="J2" s="206"/>
      <c r="K2" s="206"/>
      <c r="L2" s="206"/>
      <c r="M2" s="206"/>
    </row>
    <row r="3" spans="1:21" ht="12.75" customHeight="1" x14ac:dyDescent="0.2">
      <c r="A3" s="189"/>
      <c r="B3" s="194"/>
      <c r="C3" s="195"/>
      <c r="D3" s="196"/>
      <c r="E3" s="217"/>
      <c r="F3" s="201"/>
      <c r="G3" s="219" t="s">
        <v>6</v>
      </c>
      <c r="H3" s="211" t="s">
        <v>7</v>
      </c>
      <c r="I3" s="211"/>
      <c r="J3" s="211"/>
      <c r="K3" s="211"/>
      <c r="L3" s="211"/>
      <c r="M3" s="211"/>
    </row>
    <row r="4" spans="1:21" ht="25.5" customHeight="1" x14ac:dyDescent="0.2">
      <c r="A4" s="190"/>
      <c r="B4" s="197"/>
      <c r="C4" s="198"/>
      <c r="D4" s="199"/>
      <c r="E4" s="218"/>
      <c r="F4" s="202"/>
      <c r="G4" s="219"/>
      <c r="H4" s="102" t="s">
        <v>317</v>
      </c>
      <c r="I4" s="91" t="s">
        <v>366</v>
      </c>
      <c r="J4" s="91" t="s">
        <v>367</v>
      </c>
      <c r="K4" s="77" t="s">
        <v>317</v>
      </c>
      <c r="L4" s="112" t="s">
        <v>323</v>
      </c>
      <c r="M4" s="78" t="s">
        <v>315</v>
      </c>
    </row>
    <row r="5" spans="1:21" ht="14.25" thickBot="1" x14ac:dyDescent="0.25">
      <c r="A5" s="10" t="s">
        <v>8</v>
      </c>
      <c r="B5" s="213">
        <v>2</v>
      </c>
      <c r="C5" s="213"/>
      <c r="D5" s="213"/>
      <c r="E5" s="10">
        <v>3</v>
      </c>
      <c r="F5" s="11">
        <v>4</v>
      </c>
      <c r="G5" s="72">
        <v>5</v>
      </c>
      <c r="H5" s="103" t="s">
        <v>319</v>
      </c>
      <c r="I5" s="92" t="s">
        <v>320</v>
      </c>
      <c r="J5" s="92" t="s">
        <v>368</v>
      </c>
      <c r="K5" s="79">
        <v>6</v>
      </c>
      <c r="L5" s="103" t="s">
        <v>322</v>
      </c>
      <c r="M5" s="79">
        <v>7</v>
      </c>
    </row>
    <row r="6" spans="1:21" s="28" customFormat="1" ht="13.5" customHeight="1" thickTop="1" x14ac:dyDescent="0.2">
      <c r="A6" s="214"/>
      <c r="B6" s="70"/>
      <c r="C6" s="71"/>
      <c r="D6" s="168" t="s">
        <v>153</v>
      </c>
      <c r="E6" s="50"/>
      <c r="F6" s="51"/>
      <c r="G6" s="52"/>
      <c r="H6" s="104">
        <v>6</v>
      </c>
      <c r="I6" s="105"/>
      <c r="J6" s="105"/>
      <c r="K6" s="52"/>
      <c r="L6" s="104"/>
      <c r="M6" s="54"/>
    </row>
    <row r="7" spans="1:21" s="28" customFormat="1" ht="24.75" customHeight="1" x14ac:dyDescent="0.2">
      <c r="A7" s="215"/>
      <c r="B7" s="24" t="s">
        <v>154</v>
      </c>
      <c r="C7" s="23"/>
      <c r="D7" s="169" t="s">
        <v>369</v>
      </c>
      <c r="E7" s="165" t="s">
        <v>155</v>
      </c>
      <c r="F7" s="53"/>
      <c r="G7" s="54">
        <f t="shared" ref="G7" si="0">G8+G13+G14+G17+G18-G19+G20-G23-G26+G27</f>
        <v>10246015</v>
      </c>
      <c r="H7" s="106">
        <f t="shared" ref="H7:M7" si="1">H8+H13+H14+H17+H18-H19+H20-H23-H26+H27</f>
        <v>9449598</v>
      </c>
      <c r="I7" s="107">
        <f t="shared" si="1"/>
        <v>1194</v>
      </c>
      <c r="J7" s="107">
        <f t="shared" si="1"/>
        <v>325254</v>
      </c>
      <c r="K7" s="54">
        <f t="shared" si="1"/>
        <v>9776046</v>
      </c>
      <c r="L7" s="164">
        <f t="shared" si="1"/>
        <v>8993007</v>
      </c>
      <c r="M7" s="151">
        <f t="shared" si="1"/>
        <v>9318261</v>
      </c>
      <c r="P7" s="151">
        <f t="shared" ref="P7" si="2">P8+P13+P14+P17+P18-P19+P20-P23-P26+P27</f>
        <v>9776047</v>
      </c>
      <c r="Q7" s="151">
        <f t="shared" ref="Q7" si="3">Q8+Q13+Q14+Q17+Q18-Q19+Q20-Q23-Q26+Q27</f>
        <v>9318261</v>
      </c>
      <c r="R7" s="159">
        <f t="shared" ref="R7:R38" si="4">P7-K7</f>
        <v>1</v>
      </c>
      <c r="S7" s="158">
        <f t="shared" ref="S7:S38" si="5">M7-Q7</f>
        <v>0</v>
      </c>
      <c r="T7" s="158"/>
      <c r="U7" s="158"/>
    </row>
    <row r="8" spans="1:21" s="28" customFormat="1" ht="17.100000000000001" customHeight="1" x14ac:dyDescent="0.2">
      <c r="A8" s="38"/>
      <c r="B8" s="24"/>
      <c r="C8" s="30" t="s">
        <v>17</v>
      </c>
      <c r="D8" s="169" t="s">
        <v>370</v>
      </c>
      <c r="E8" s="166" t="s">
        <v>156</v>
      </c>
      <c r="F8" s="56"/>
      <c r="G8" s="57">
        <f t="shared" ref="G8" si="6">G9+G10+G11+G12</f>
        <v>5853775</v>
      </c>
      <c r="H8" s="108">
        <f t="shared" ref="H8:M8" si="7">H9+H10+H11+H12</f>
        <v>5853775</v>
      </c>
      <c r="I8" s="109">
        <f t="shared" si="7"/>
        <v>0</v>
      </c>
      <c r="J8" s="109">
        <f t="shared" si="7"/>
        <v>0</v>
      </c>
      <c r="K8" s="57">
        <f t="shared" si="7"/>
        <v>5853775</v>
      </c>
      <c r="L8" s="110">
        <f t="shared" si="7"/>
        <v>10753274</v>
      </c>
      <c r="M8" s="152">
        <f t="shared" si="7"/>
        <v>10753274</v>
      </c>
      <c r="P8" s="152">
        <f t="shared" ref="P8" si="8">P9+P10+P11+P12</f>
        <v>5853775</v>
      </c>
      <c r="Q8" s="152">
        <f t="shared" ref="Q8" si="9">Q9+Q10+Q11+Q12</f>
        <v>10753274</v>
      </c>
      <c r="R8" s="159">
        <f t="shared" si="4"/>
        <v>0</v>
      </c>
      <c r="S8" s="158">
        <f t="shared" si="5"/>
        <v>0</v>
      </c>
      <c r="T8" s="158"/>
      <c r="U8" s="158"/>
    </row>
    <row r="9" spans="1:21" ht="17.100000000000001" customHeight="1" x14ac:dyDescent="0.2">
      <c r="A9" s="38">
        <v>300</v>
      </c>
      <c r="B9" s="39"/>
      <c r="C9" s="38"/>
      <c r="D9" s="170" t="s">
        <v>157</v>
      </c>
      <c r="E9" s="55" t="s">
        <v>158</v>
      </c>
      <c r="F9" s="58"/>
      <c r="G9" s="59">
        <v>2754874</v>
      </c>
      <c r="H9" s="110">
        <v>2754874</v>
      </c>
      <c r="I9" s="111"/>
      <c r="J9" s="111"/>
      <c r="K9" s="59">
        <f>H9+I9+J9</f>
        <v>2754874</v>
      </c>
      <c r="L9" s="110">
        <v>5113606</v>
      </c>
      <c r="M9" s="153">
        <f>L9+J9</f>
        <v>5113606</v>
      </c>
      <c r="P9">
        <v>2754874</v>
      </c>
      <c r="Q9">
        <v>5113606</v>
      </c>
      <c r="R9" s="159">
        <f t="shared" si="4"/>
        <v>0</v>
      </c>
      <c r="S9" s="158">
        <f t="shared" si="5"/>
        <v>0</v>
      </c>
      <c r="T9" s="158"/>
      <c r="U9" s="158"/>
    </row>
    <row r="10" spans="1:21" ht="17.100000000000001" customHeight="1" x14ac:dyDescent="0.2">
      <c r="A10" s="38" t="s">
        <v>159</v>
      </c>
      <c r="B10" s="39"/>
      <c r="C10" s="38"/>
      <c r="D10" s="170" t="s">
        <v>160</v>
      </c>
      <c r="E10" s="55" t="s">
        <v>161</v>
      </c>
      <c r="F10" s="58"/>
      <c r="G10" s="59">
        <v>2967480</v>
      </c>
      <c r="H10" s="110">
        <v>2967480</v>
      </c>
      <c r="I10" s="111"/>
      <c r="J10" s="111"/>
      <c r="K10" s="59">
        <f>H10+I10+J10</f>
        <v>2967480</v>
      </c>
      <c r="L10" s="110">
        <v>5508247</v>
      </c>
      <c r="M10" s="153">
        <f>L10+J10</f>
        <v>5508247</v>
      </c>
      <c r="P10">
        <v>2967480</v>
      </c>
      <c r="Q10">
        <v>5508247</v>
      </c>
      <c r="R10" s="159">
        <f t="shared" si="4"/>
        <v>0</v>
      </c>
      <c r="S10" s="158">
        <f t="shared" si="5"/>
        <v>0</v>
      </c>
      <c r="T10" s="158"/>
      <c r="U10" s="158"/>
    </row>
    <row r="11" spans="1:21" ht="17.100000000000001" customHeight="1" x14ac:dyDescent="0.2">
      <c r="A11" s="38" t="s">
        <v>162</v>
      </c>
      <c r="B11" s="39"/>
      <c r="C11" s="38"/>
      <c r="D11" s="170" t="s">
        <v>163</v>
      </c>
      <c r="E11" s="55" t="s">
        <v>164</v>
      </c>
      <c r="F11" s="58"/>
      <c r="G11" s="59">
        <v>0</v>
      </c>
      <c r="H11" s="110">
        <v>0</v>
      </c>
      <c r="I11" s="111"/>
      <c r="J11" s="111"/>
      <c r="K11" s="59">
        <f>H11+I11+J11</f>
        <v>0</v>
      </c>
      <c r="L11" s="110">
        <v>0</v>
      </c>
      <c r="M11" s="153">
        <f>L11+J11</f>
        <v>0</v>
      </c>
      <c r="P11">
        <v>0</v>
      </c>
      <c r="Q11">
        <v>0</v>
      </c>
      <c r="R11" s="159">
        <f t="shared" si="4"/>
        <v>0</v>
      </c>
      <c r="S11" s="158">
        <f t="shared" si="5"/>
        <v>0</v>
      </c>
      <c r="T11" s="158"/>
      <c r="U11" s="158"/>
    </row>
    <row r="12" spans="1:21" ht="17.100000000000001" customHeight="1" x14ac:dyDescent="0.2">
      <c r="A12" s="38">
        <v>309</v>
      </c>
      <c r="B12" s="39"/>
      <c r="C12" s="38"/>
      <c r="D12" s="170" t="s">
        <v>165</v>
      </c>
      <c r="E12" s="55" t="s">
        <v>166</v>
      </c>
      <c r="F12" s="58"/>
      <c r="G12" s="59">
        <v>131421</v>
      </c>
      <c r="H12" s="110">
        <v>131421</v>
      </c>
      <c r="I12" s="111"/>
      <c r="J12" s="111"/>
      <c r="K12" s="59">
        <f>H12+I12+J12</f>
        <v>131421</v>
      </c>
      <c r="L12" s="110">
        <v>131421</v>
      </c>
      <c r="M12" s="153">
        <f>L12+J12</f>
        <v>131421</v>
      </c>
      <c r="P12">
        <v>131421</v>
      </c>
      <c r="Q12">
        <v>131421</v>
      </c>
      <c r="R12" s="159">
        <f t="shared" si="4"/>
        <v>0</v>
      </c>
      <c r="S12" s="158">
        <f t="shared" si="5"/>
        <v>0</v>
      </c>
      <c r="T12" s="158"/>
      <c r="U12" s="158"/>
    </row>
    <row r="13" spans="1:21" s="28" customFormat="1" ht="17.100000000000001" customHeight="1" x14ac:dyDescent="0.2">
      <c r="A13" s="38">
        <v>31</v>
      </c>
      <c r="B13" s="24"/>
      <c r="C13" s="30" t="s">
        <v>21</v>
      </c>
      <c r="D13" s="171" t="s">
        <v>12</v>
      </c>
      <c r="E13" s="55" t="s">
        <v>167</v>
      </c>
      <c r="F13" s="58"/>
      <c r="G13" s="59">
        <v>0</v>
      </c>
      <c r="H13" s="110">
        <v>0</v>
      </c>
      <c r="I13" s="111"/>
      <c r="J13" s="111"/>
      <c r="K13" s="59">
        <f>H13+I13+J13</f>
        <v>0</v>
      </c>
      <c r="L13" s="110">
        <v>0</v>
      </c>
      <c r="M13" s="153">
        <f>L13+J13</f>
        <v>0</v>
      </c>
      <c r="P13">
        <v>0</v>
      </c>
      <c r="Q13">
        <v>0</v>
      </c>
      <c r="R13" s="159">
        <f t="shared" si="4"/>
        <v>0</v>
      </c>
      <c r="S13" s="158">
        <f t="shared" si="5"/>
        <v>0</v>
      </c>
      <c r="T13" s="158"/>
      <c r="U13" s="158"/>
    </row>
    <row r="14" spans="1:21" s="28" customFormat="1" ht="17.100000000000001" customHeight="1" x14ac:dyDescent="0.2">
      <c r="A14" s="38"/>
      <c r="B14" s="24"/>
      <c r="C14" s="30" t="s">
        <v>25</v>
      </c>
      <c r="D14" s="172" t="s">
        <v>294</v>
      </c>
      <c r="E14" s="166" t="s">
        <v>168</v>
      </c>
      <c r="F14" s="56"/>
      <c r="G14" s="57">
        <f t="shared" ref="G14:Q14" si="10">G15+G16</f>
        <v>0</v>
      </c>
      <c r="H14" s="108">
        <f t="shared" si="10"/>
        <v>0</v>
      </c>
      <c r="I14" s="109">
        <f t="shared" si="10"/>
        <v>0</v>
      </c>
      <c r="J14" s="109">
        <f t="shared" si="10"/>
        <v>0</v>
      </c>
      <c r="K14" s="57">
        <f t="shared" si="10"/>
        <v>0</v>
      </c>
      <c r="L14" s="110">
        <f t="shared" si="10"/>
        <v>378983</v>
      </c>
      <c r="M14" s="152">
        <f t="shared" si="10"/>
        <v>378983</v>
      </c>
      <c r="P14" s="152">
        <f t="shared" si="10"/>
        <v>0</v>
      </c>
      <c r="Q14" s="152">
        <f t="shared" si="10"/>
        <v>378983</v>
      </c>
      <c r="R14" s="159">
        <f t="shared" si="4"/>
        <v>0</v>
      </c>
      <c r="S14" s="158">
        <f t="shared" si="5"/>
        <v>0</v>
      </c>
      <c r="T14" s="158"/>
      <c r="U14" s="158"/>
    </row>
    <row r="15" spans="1:21" s="28" customFormat="1" ht="17.100000000000001" customHeight="1" x14ac:dyDescent="0.2">
      <c r="A15" s="38">
        <v>305</v>
      </c>
      <c r="B15" s="24"/>
      <c r="C15" s="30"/>
      <c r="D15" s="170" t="s">
        <v>169</v>
      </c>
      <c r="E15" s="55" t="s">
        <v>170</v>
      </c>
      <c r="F15" s="58"/>
      <c r="G15" s="59">
        <v>0</v>
      </c>
      <c r="H15" s="110">
        <v>0</v>
      </c>
      <c r="I15" s="111"/>
      <c r="J15" s="111"/>
      <c r="K15" s="59">
        <f>H15+I15+J15</f>
        <v>0</v>
      </c>
      <c r="L15" s="110">
        <v>39563</v>
      </c>
      <c r="M15" s="153">
        <f>L15+J15</f>
        <v>39563</v>
      </c>
      <c r="P15">
        <v>0</v>
      </c>
      <c r="Q15">
        <v>39563</v>
      </c>
      <c r="R15" s="159">
        <f t="shared" si="4"/>
        <v>0</v>
      </c>
      <c r="S15" s="158">
        <f t="shared" si="5"/>
        <v>0</v>
      </c>
      <c r="T15" s="158"/>
      <c r="U15" s="158"/>
    </row>
    <row r="16" spans="1:21" s="28" customFormat="1" ht="17.100000000000001" customHeight="1" x14ac:dyDescent="0.2">
      <c r="A16" s="38">
        <v>306.30700000000002</v>
      </c>
      <c r="B16" s="24"/>
      <c r="C16" s="30"/>
      <c r="D16" s="170" t="s">
        <v>171</v>
      </c>
      <c r="E16" s="55" t="s">
        <v>172</v>
      </c>
      <c r="F16" s="58"/>
      <c r="G16" s="59">
        <v>0</v>
      </c>
      <c r="H16" s="110">
        <v>0</v>
      </c>
      <c r="I16" s="111"/>
      <c r="J16" s="111"/>
      <c r="K16" s="59">
        <f>H16+I16+J16</f>
        <v>0</v>
      </c>
      <c r="L16" s="110">
        <v>339420</v>
      </c>
      <c r="M16" s="153">
        <f>L16+J16</f>
        <v>339420</v>
      </c>
      <c r="P16">
        <v>0</v>
      </c>
      <c r="Q16">
        <v>339420</v>
      </c>
      <c r="R16" s="159">
        <f t="shared" si="4"/>
        <v>0</v>
      </c>
      <c r="S16" s="158">
        <f t="shared" si="5"/>
        <v>0</v>
      </c>
      <c r="T16" s="158"/>
      <c r="U16" s="158"/>
    </row>
    <row r="17" spans="1:21" s="28" customFormat="1" ht="40.5" x14ac:dyDescent="0.2">
      <c r="A17" s="38">
        <v>320</v>
      </c>
      <c r="B17" s="24"/>
      <c r="C17" s="30" t="s">
        <v>28</v>
      </c>
      <c r="D17" s="171" t="s">
        <v>173</v>
      </c>
      <c r="E17" s="55" t="s">
        <v>174</v>
      </c>
      <c r="F17" s="58"/>
      <c r="G17" s="59">
        <v>3084403</v>
      </c>
      <c r="H17" s="108">
        <v>3164375</v>
      </c>
      <c r="I17" s="109">
        <v>-5954</v>
      </c>
      <c r="J17" s="109">
        <v>-3732</v>
      </c>
      <c r="K17" s="59">
        <f>H17+I17+J17</f>
        <v>3154689</v>
      </c>
      <c r="L17" s="110">
        <v>2936163</v>
      </c>
      <c r="M17" s="153">
        <f>L17+J17</f>
        <v>2932431</v>
      </c>
      <c r="P17">
        <v>3154690</v>
      </c>
      <c r="Q17">
        <v>2932431</v>
      </c>
      <c r="R17" s="159">
        <f t="shared" si="4"/>
        <v>1</v>
      </c>
      <c r="S17" s="158">
        <f t="shared" si="5"/>
        <v>0</v>
      </c>
      <c r="T17" s="158"/>
      <c r="U17" s="158"/>
    </row>
    <row r="18" spans="1:21" s="28" customFormat="1" ht="14.25" x14ac:dyDescent="0.2">
      <c r="A18" s="38" t="s">
        <v>175</v>
      </c>
      <c r="B18" s="24"/>
      <c r="C18" s="30" t="s">
        <v>37</v>
      </c>
      <c r="D18" s="171" t="s">
        <v>176</v>
      </c>
      <c r="E18" s="55" t="s">
        <v>177</v>
      </c>
      <c r="F18" s="58"/>
      <c r="G18" s="59">
        <f>226672+5401</f>
        <v>232073</v>
      </c>
      <c r="H18" s="108">
        <v>203070</v>
      </c>
      <c r="I18" s="109"/>
      <c r="J18" s="109"/>
      <c r="K18" s="59">
        <f>H18+I18+J18</f>
        <v>203070</v>
      </c>
      <c r="L18" s="110">
        <v>203070</v>
      </c>
      <c r="M18" s="153">
        <f>L18+J18</f>
        <v>203070</v>
      </c>
      <c r="P18">
        <v>203070</v>
      </c>
      <c r="Q18">
        <v>203070</v>
      </c>
      <c r="R18" s="159">
        <f t="shared" si="4"/>
        <v>0</v>
      </c>
      <c r="S18" s="158">
        <f t="shared" si="5"/>
        <v>0</v>
      </c>
      <c r="T18" s="158"/>
      <c r="U18" s="158"/>
    </row>
    <row r="19" spans="1:21" s="28" customFormat="1" ht="14.25" x14ac:dyDescent="0.2">
      <c r="A19" s="38">
        <v>33</v>
      </c>
      <c r="B19" s="24"/>
      <c r="C19" s="30" t="s">
        <v>41</v>
      </c>
      <c r="D19" s="171" t="s">
        <v>178</v>
      </c>
      <c r="E19" s="55" t="s">
        <v>179</v>
      </c>
      <c r="F19" s="58"/>
      <c r="G19" s="59">
        <f>347215-175109</f>
        <v>172106</v>
      </c>
      <c r="H19" s="108">
        <v>144535</v>
      </c>
      <c r="I19" s="109">
        <v>10673</v>
      </c>
      <c r="J19" s="109"/>
      <c r="K19" s="59">
        <f>H19+I19+J19</f>
        <v>155208</v>
      </c>
      <c r="L19" s="110">
        <v>0</v>
      </c>
      <c r="M19" s="153">
        <f>L19+J19</f>
        <v>0</v>
      </c>
      <c r="P19">
        <v>155208</v>
      </c>
      <c r="Q19">
        <v>0</v>
      </c>
      <c r="R19" s="159">
        <f t="shared" si="4"/>
        <v>0</v>
      </c>
      <c r="S19" s="158">
        <f t="shared" si="5"/>
        <v>0</v>
      </c>
      <c r="T19" s="158"/>
      <c r="U19" s="158"/>
    </row>
    <row r="20" spans="1:21" s="28" customFormat="1" ht="17.100000000000001" customHeight="1" x14ac:dyDescent="0.2">
      <c r="A20" s="38" t="s">
        <v>180</v>
      </c>
      <c r="B20" s="24"/>
      <c r="C20" s="30" t="s">
        <v>68</v>
      </c>
      <c r="D20" s="172" t="s">
        <v>181</v>
      </c>
      <c r="E20" s="166" t="s">
        <v>182</v>
      </c>
      <c r="F20" s="56"/>
      <c r="G20" s="57">
        <f t="shared" ref="G20:Q20" si="11">G21+G22</f>
        <v>1440728</v>
      </c>
      <c r="H20" s="108">
        <f t="shared" si="11"/>
        <v>372913</v>
      </c>
      <c r="I20" s="109">
        <f t="shared" si="11"/>
        <v>17821</v>
      </c>
      <c r="J20" s="109">
        <f t="shared" si="11"/>
        <v>328986</v>
      </c>
      <c r="K20" s="57">
        <f t="shared" si="11"/>
        <v>719720</v>
      </c>
      <c r="L20" s="110">
        <f t="shared" si="11"/>
        <v>261784</v>
      </c>
      <c r="M20" s="152">
        <f t="shared" si="11"/>
        <v>590770</v>
      </c>
      <c r="P20" s="152">
        <f t="shared" si="11"/>
        <v>912578</v>
      </c>
      <c r="Q20" s="152">
        <f t="shared" si="11"/>
        <v>590770</v>
      </c>
      <c r="R20" s="159">
        <f t="shared" si="4"/>
        <v>192858</v>
      </c>
      <c r="S20" s="158">
        <f t="shared" si="5"/>
        <v>0</v>
      </c>
      <c r="T20" s="158"/>
      <c r="U20" s="158"/>
    </row>
    <row r="21" spans="1:21" s="28" customFormat="1" ht="17.100000000000001" customHeight="1" x14ac:dyDescent="0.2">
      <c r="A21" s="38">
        <v>340</v>
      </c>
      <c r="B21" s="24"/>
      <c r="C21" s="30"/>
      <c r="D21" s="170" t="s">
        <v>183</v>
      </c>
      <c r="E21" s="55" t="s">
        <v>184</v>
      </c>
      <c r="F21" s="58"/>
      <c r="G21" s="59">
        <v>542962</v>
      </c>
      <c r="H21" s="110">
        <v>2595</v>
      </c>
      <c r="I21" s="111">
        <v>0</v>
      </c>
      <c r="J21" s="111">
        <f>112626+216360</f>
        <v>328986</v>
      </c>
      <c r="K21" s="59">
        <f>H21+I21+J21</f>
        <v>331581</v>
      </c>
      <c r="L21" s="110">
        <v>261784</v>
      </c>
      <c r="M21" s="153">
        <f>L21+J21</f>
        <v>590770</v>
      </c>
      <c r="P21">
        <v>331581</v>
      </c>
      <c r="Q21">
        <v>590770</v>
      </c>
      <c r="R21" s="159">
        <f t="shared" si="4"/>
        <v>0</v>
      </c>
      <c r="S21" s="158">
        <f t="shared" si="5"/>
        <v>0</v>
      </c>
      <c r="T21" s="158"/>
      <c r="U21" s="158"/>
    </row>
    <row r="22" spans="1:21" s="28" customFormat="1" ht="17.100000000000001" customHeight="1" x14ac:dyDescent="0.2">
      <c r="A22" s="38">
        <v>341</v>
      </c>
      <c r="B22" s="24"/>
      <c r="C22" s="30"/>
      <c r="D22" s="170" t="s">
        <v>185</v>
      </c>
      <c r="E22" s="55" t="s">
        <v>186</v>
      </c>
      <c r="F22" s="58"/>
      <c r="G22" s="59">
        <v>897766</v>
      </c>
      <c r="H22" s="110">
        <f>327733+42585</f>
        <v>370318</v>
      </c>
      <c r="I22" s="111">
        <v>17821</v>
      </c>
      <c r="J22" s="111"/>
      <c r="K22" s="59">
        <f>H22+I22+J22</f>
        <v>388139</v>
      </c>
      <c r="L22" s="110">
        <v>0</v>
      </c>
      <c r="M22" s="153">
        <f>L22+J22</f>
        <v>0</v>
      </c>
      <c r="P22">
        <v>580997</v>
      </c>
      <c r="Q22">
        <v>0</v>
      </c>
      <c r="R22" s="159">
        <f t="shared" si="4"/>
        <v>192858</v>
      </c>
      <c r="S22" s="158">
        <f t="shared" si="5"/>
        <v>0</v>
      </c>
      <c r="T22" s="158"/>
      <c r="U22" s="158"/>
    </row>
    <row r="23" spans="1:21" ht="17.100000000000001" customHeight="1" x14ac:dyDescent="0.2">
      <c r="A23" s="38" t="s">
        <v>187</v>
      </c>
      <c r="B23" s="24"/>
      <c r="C23" s="30" t="s">
        <v>72</v>
      </c>
      <c r="D23" s="172" t="s">
        <v>295</v>
      </c>
      <c r="E23" s="166" t="s">
        <v>188</v>
      </c>
      <c r="F23" s="56"/>
      <c r="G23" s="57">
        <f t="shared" ref="G23:Q23" si="12">G24+G25</f>
        <v>192858</v>
      </c>
      <c r="H23" s="108">
        <f t="shared" si="12"/>
        <v>0</v>
      </c>
      <c r="I23" s="109">
        <f t="shared" si="12"/>
        <v>0</v>
      </c>
      <c r="J23" s="109">
        <f t="shared" si="12"/>
        <v>0</v>
      </c>
      <c r="K23" s="57">
        <f t="shared" si="12"/>
        <v>0</v>
      </c>
      <c r="L23" s="110">
        <f t="shared" si="12"/>
        <v>5540267</v>
      </c>
      <c r="M23" s="152">
        <f t="shared" si="12"/>
        <v>5540267</v>
      </c>
      <c r="P23" s="152">
        <f t="shared" si="12"/>
        <v>192858</v>
      </c>
      <c r="Q23" s="152">
        <f t="shared" si="12"/>
        <v>5540267</v>
      </c>
      <c r="R23" s="159">
        <f t="shared" si="4"/>
        <v>192858</v>
      </c>
      <c r="S23" s="158">
        <f t="shared" si="5"/>
        <v>0</v>
      </c>
      <c r="T23" s="158"/>
      <c r="U23" s="158"/>
    </row>
    <row r="24" spans="1:21" ht="17.100000000000001" customHeight="1" x14ac:dyDescent="0.2">
      <c r="A24" s="38">
        <v>350</v>
      </c>
      <c r="B24" s="24"/>
      <c r="C24" s="30"/>
      <c r="D24" s="170" t="s">
        <v>189</v>
      </c>
      <c r="E24" s="55" t="s">
        <v>190</v>
      </c>
      <c r="F24" s="58"/>
      <c r="G24" s="59">
        <v>192858</v>
      </c>
      <c r="H24" s="108">
        <v>0</v>
      </c>
      <c r="I24" s="109"/>
      <c r="J24" s="109"/>
      <c r="K24" s="59">
        <f>H24+I24+J24</f>
        <v>0</v>
      </c>
      <c r="L24" s="110">
        <v>4166324</v>
      </c>
      <c r="M24" s="153">
        <f>L24+J24</f>
        <v>4166324</v>
      </c>
      <c r="P24">
        <v>0</v>
      </c>
      <c r="Q24">
        <v>4166324</v>
      </c>
      <c r="R24" s="159">
        <f t="shared" si="4"/>
        <v>0</v>
      </c>
      <c r="S24" s="158">
        <f t="shared" si="5"/>
        <v>0</v>
      </c>
      <c r="T24" s="158"/>
      <c r="U24" s="158"/>
    </row>
    <row r="25" spans="1:21" ht="17.100000000000001" customHeight="1" x14ac:dyDescent="0.2">
      <c r="A25" s="38">
        <v>351</v>
      </c>
      <c r="B25" s="24"/>
      <c r="C25" s="30"/>
      <c r="D25" s="170" t="s">
        <v>191</v>
      </c>
      <c r="E25" s="55" t="s">
        <v>192</v>
      </c>
      <c r="F25" s="58"/>
      <c r="G25" s="59">
        <v>0</v>
      </c>
      <c r="H25" s="108">
        <v>0</v>
      </c>
      <c r="I25" s="109"/>
      <c r="J25" s="109"/>
      <c r="K25" s="59">
        <f>H25+I25+J25</f>
        <v>0</v>
      </c>
      <c r="L25" s="110">
        <v>1373943</v>
      </c>
      <c r="M25" s="153">
        <f>L25+J25</f>
        <v>1373943</v>
      </c>
      <c r="P25">
        <v>192858</v>
      </c>
      <c r="Q25">
        <v>1373943</v>
      </c>
      <c r="R25" s="159">
        <f t="shared" si="4"/>
        <v>192858</v>
      </c>
      <c r="S25" s="158">
        <f t="shared" si="5"/>
        <v>0</v>
      </c>
      <c r="T25" s="158"/>
      <c r="U25" s="158"/>
    </row>
    <row r="26" spans="1:21" ht="13.5" customHeight="1" x14ac:dyDescent="0.2">
      <c r="A26" s="38" t="s">
        <v>193</v>
      </c>
      <c r="B26" s="24"/>
      <c r="C26" s="30" t="s">
        <v>194</v>
      </c>
      <c r="D26" s="171" t="s">
        <v>195</v>
      </c>
      <c r="E26" s="55" t="s">
        <v>196</v>
      </c>
      <c r="F26" s="58"/>
      <c r="G26" s="59">
        <v>0</v>
      </c>
      <c r="H26" s="108">
        <v>0</v>
      </c>
      <c r="I26" s="109"/>
      <c r="J26" s="109"/>
      <c r="K26" s="59">
        <f>H26+I26+J26</f>
        <v>0</v>
      </c>
      <c r="L26" s="110">
        <v>0</v>
      </c>
      <c r="M26" s="153">
        <f>L26+J26</f>
        <v>0</v>
      </c>
      <c r="P26">
        <v>0</v>
      </c>
      <c r="Q26">
        <v>0</v>
      </c>
      <c r="R26" s="159">
        <f t="shared" si="4"/>
        <v>0</v>
      </c>
      <c r="S26" s="158">
        <f t="shared" si="5"/>
        <v>0</v>
      </c>
      <c r="T26" s="158"/>
      <c r="U26" s="158"/>
    </row>
    <row r="27" spans="1:21" ht="13.5" customHeight="1" x14ac:dyDescent="0.2">
      <c r="A27" s="38"/>
      <c r="B27" s="24"/>
      <c r="C27" s="30" t="s">
        <v>197</v>
      </c>
      <c r="D27" s="171" t="s">
        <v>198</v>
      </c>
      <c r="E27" s="55" t="s">
        <v>199</v>
      </c>
      <c r="F27" s="58"/>
      <c r="G27" s="59">
        <v>0</v>
      </c>
      <c r="H27" s="108">
        <v>0</v>
      </c>
      <c r="I27" s="109"/>
      <c r="J27" s="109"/>
      <c r="K27" s="59">
        <f>H27+I27+J27</f>
        <v>0</v>
      </c>
      <c r="L27" s="110"/>
      <c r="M27" s="153">
        <f>L27+J27</f>
        <v>0</v>
      </c>
      <c r="P27">
        <v>0</v>
      </c>
      <c r="Q27">
        <v>0</v>
      </c>
      <c r="R27" s="159">
        <f t="shared" si="4"/>
        <v>0</v>
      </c>
      <c r="S27" s="158">
        <f t="shared" si="5"/>
        <v>0</v>
      </c>
      <c r="T27" s="158"/>
      <c r="U27" s="158"/>
    </row>
    <row r="28" spans="1:21" ht="27" customHeight="1" x14ac:dyDescent="0.2">
      <c r="A28" s="38"/>
      <c r="B28" s="24" t="s">
        <v>200</v>
      </c>
      <c r="C28" s="30"/>
      <c r="D28" s="169" t="s">
        <v>201</v>
      </c>
      <c r="E28" s="166" t="s">
        <v>202</v>
      </c>
      <c r="F28" s="56"/>
      <c r="G28" s="57">
        <f t="shared" ref="G28" si="13">G29+G36+G40+G41+G50+G59+G63</f>
        <v>25080760</v>
      </c>
      <c r="H28" s="108">
        <f t="shared" ref="H28:M28" si="14">H29+H36+H40+H41+H50+H59+H63</f>
        <v>22324635</v>
      </c>
      <c r="I28" s="109">
        <f t="shared" si="14"/>
        <v>-1194</v>
      </c>
      <c r="J28" s="109">
        <f t="shared" si="14"/>
        <v>-212628</v>
      </c>
      <c r="K28" s="57">
        <f t="shared" si="14"/>
        <v>22110813</v>
      </c>
      <c r="L28" s="110">
        <f t="shared" si="14"/>
        <v>19785113</v>
      </c>
      <c r="M28" s="152">
        <f t="shared" si="14"/>
        <v>19572485</v>
      </c>
      <c r="P28" s="152">
        <f t="shared" ref="P28" si="15">P29+P36+P40+P41+P50+P59+P63</f>
        <v>22110812</v>
      </c>
      <c r="Q28" s="152">
        <f t="shared" ref="Q28" si="16">Q29+Q36+Q40+Q41+Q50+Q59+Q63</f>
        <v>19572484</v>
      </c>
      <c r="R28" s="159">
        <f t="shared" si="4"/>
        <v>-1</v>
      </c>
      <c r="S28" s="158">
        <f t="shared" si="5"/>
        <v>1</v>
      </c>
      <c r="T28" s="158"/>
      <c r="U28" s="158"/>
    </row>
    <row r="29" spans="1:21" ht="27" x14ac:dyDescent="0.2">
      <c r="A29" s="38"/>
      <c r="B29" s="24"/>
      <c r="C29" s="30" t="s">
        <v>17</v>
      </c>
      <c r="D29" s="172" t="s">
        <v>203</v>
      </c>
      <c r="E29" s="166" t="s">
        <v>204</v>
      </c>
      <c r="F29" s="56"/>
      <c r="G29" s="57">
        <f t="shared" ref="G29" si="17">G30+G31+G32+G33+G34+G35</f>
        <v>4552922</v>
      </c>
      <c r="H29" s="108">
        <f t="shared" ref="H29:M29" si="18">H30+H31+H32+H33+H34+H35</f>
        <v>4060898</v>
      </c>
      <c r="I29" s="109">
        <f t="shared" si="18"/>
        <v>0</v>
      </c>
      <c r="J29" s="109">
        <f t="shared" si="18"/>
        <v>0</v>
      </c>
      <c r="K29" s="57">
        <f t="shared" si="18"/>
        <v>4060898</v>
      </c>
      <c r="L29" s="110">
        <f t="shared" si="18"/>
        <v>4863761</v>
      </c>
      <c r="M29" s="152">
        <f t="shared" si="18"/>
        <v>4863761</v>
      </c>
      <c r="P29" s="152">
        <f t="shared" ref="P29" si="19">P30+P31+P32+P33+P34+P35</f>
        <v>4060898</v>
      </c>
      <c r="Q29" s="152">
        <f t="shared" ref="Q29" si="20">Q30+Q31+Q32+Q33+Q34+Q35</f>
        <v>4863761</v>
      </c>
      <c r="R29" s="159">
        <f t="shared" si="4"/>
        <v>0</v>
      </c>
      <c r="S29" s="158">
        <f t="shared" si="5"/>
        <v>0</v>
      </c>
      <c r="T29" s="158"/>
      <c r="U29" s="158"/>
    </row>
    <row r="30" spans="1:21" ht="17.100000000000001" customHeight="1" x14ac:dyDescent="0.2">
      <c r="A30" s="38" t="s">
        <v>205</v>
      </c>
      <c r="B30" s="39"/>
      <c r="C30" s="38"/>
      <c r="D30" s="170" t="s">
        <v>206</v>
      </c>
      <c r="E30" s="55" t="s">
        <v>207</v>
      </c>
      <c r="F30" s="58"/>
      <c r="G30" s="59">
        <v>3685589</v>
      </c>
      <c r="H30" s="110">
        <v>3283877</v>
      </c>
      <c r="I30" s="111"/>
      <c r="J30" s="111"/>
      <c r="K30" s="59">
        <f t="shared" ref="K30:K35" si="21">H30+I30+J30</f>
        <v>3283877</v>
      </c>
      <c r="L30" s="110">
        <v>2846059</v>
      </c>
      <c r="M30" s="153">
        <f t="shared" ref="M30:M35" si="22">L30+J30</f>
        <v>2846059</v>
      </c>
      <c r="P30">
        <v>3283877</v>
      </c>
      <c r="Q30">
        <v>2846059</v>
      </c>
      <c r="R30" s="159">
        <f t="shared" si="4"/>
        <v>0</v>
      </c>
      <c r="S30" s="158">
        <f t="shared" si="5"/>
        <v>0</v>
      </c>
      <c r="T30" s="158"/>
      <c r="U30" s="158"/>
    </row>
    <row r="31" spans="1:21" ht="25.5" x14ac:dyDescent="0.2">
      <c r="A31" s="38">
        <v>401</v>
      </c>
      <c r="B31" s="39"/>
      <c r="C31" s="38"/>
      <c r="D31" s="170" t="s">
        <v>208</v>
      </c>
      <c r="E31" s="55" t="s">
        <v>209</v>
      </c>
      <c r="F31" s="58"/>
      <c r="G31" s="59">
        <v>0</v>
      </c>
      <c r="H31" s="110">
        <v>0</v>
      </c>
      <c r="I31" s="111"/>
      <c r="J31" s="111"/>
      <c r="K31" s="59">
        <f t="shared" si="21"/>
        <v>0</v>
      </c>
      <c r="L31" s="110">
        <v>0</v>
      </c>
      <c r="M31" s="153">
        <f t="shared" si="22"/>
        <v>0</v>
      </c>
      <c r="P31">
        <v>0</v>
      </c>
      <c r="Q31">
        <v>0</v>
      </c>
      <c r="R31" s="159">
        <f t="shared" si="4"/>
        <v>0</v>
      </c>
      <c r="S31" s="158">
        <f t="shared" si="5"/>
        <v>0</v>
      </c>
      <c r="T31" s="158"/>
      <c r="U31" s="158"/>
    </row>
    <row r="32" spans="1:21" ht="17.100000000000001" customHeight="1" x14ac:dyDescent="0.2">
      <c r="A32" s="38">
        <v>402</v>
      </c>
      <c r="B32" s="39"/>
      <c r="C32" s="38"/>
      <c r="D32" s="170" t="s">
        <v>210</v>
      </c>
      <c r="E32" s="55" t="s">
        <v>211</v>
      </c>
      <c r="F32" s="58"/>
      <c r="G32" s="59">
        <v>58927</v>
      </c>
      <c r="H32" s="110">
        <v>60554</v>
      </c>
      <c r="I32" s="111"/>
      <c r="J32" s="111"/>
      <c r="K32" s="59">
        <f t="shared" si="21"/>
        <v>60554</v>
      </c>
      <c r="L32" s="110">
        <f>1502494-20528</f>
        <v>1481966</v>
      </c>
      <c r="M32" s="153">
        <f t="shared" si="22"/>
        <v>1481966</v>
      </c>
      <c r="P32">
        <v>60554</v>
      </c>
      <c r="Q32">
        <v>1481966</v>
      </c>
      <c r="R32" s="159">
        <f t="shared" si="4"/>
        <v>0</v>
      </c>
      <c r="S32" s="158">
        <f t="shared" si="5"/>
        <v>0</v>
      </c>
      <c r="T32" s="158"/>
      <c r="U32" s="158"/>
    </row>
    <row r="33" spans="1:21" ht="17.100000000000001" customHeight="1" x14ac:dyDescent="0.2">
      <c r="A33" s="38">
        <v>405</v>
      </c>
      <c r="B33" s="39"/>
      <c r="C33" s="38"/>
      <c r="D33" s="170" t="s">
        <v>212</v>
      </c>
      <c r="E33" s="55" t="s">
        <v>213</v>
      </c>
      <c r="F33" s="58"/>
      <c r="G33" s="59">
        <v>48735</v>
      </c>
      <c r="H33" s="110">
        <v>39530</v>
      </c>
      <c r="I33" s="111"/>
      <c r="J33" s="111"/>
      <c r="K33" s="59">
        <f t="shared" si="21"/>
        <v>39530</v>
      </c>
      <c r="L33" s="110">
        <v>0</v>
      </c>
      <c r="M33" s="153">
        <f t="shared" si="22"/>
        <v>0</v>
      </c>
      <c r="P33">
        <v>39530</v>
      </c>
      <c r="Q33">
        <v>0</v>
      </c>
      <c r="R33" s="159">
        <f t="shared" si="4"/>
        <v>0</v>
      </c>
      <c r="S33" s="158">
        <f t="shared" si="5"/>
        <v>0</v>
      </c>
      <c r="T33" s="158"/>
      <c r="U33" s="158"/>
    </row>
    <row r="34" spans="1:21" ht="17.100000000000001" customHeight="1" x14ac:dyDescent="0.2">
      <c r="A34" s="38">
        <v>407</v>
      </c>
      <c r="B34" s="39"/>
      <c r="C34" s="38"/>
      <c r="D34" s="170" t="s">
        <v>214</v>
      </c>
      <c r="E34" s="55" t="s">
        <v>215</v>
      </c>
      <c r="F34" s="58"/>
      <c r="G34" s="59">
        <v>0</v>
      </c>
      <c r="H34" s="110">
        <v>0</v>
      </c>
      <c r="I34" s="111"/>
      <c r="J34" s="111"/>
      <c r="K34" s="59">
        <f t="shared" si="21"/>
        <v>0</v>
      </c>
      <c r="L34" s="110">
        <v>0</v>
      </c>
      <c r="M34" s="153">
        <f t="shared" si="22"/>
        <v>0</v>
      </c>
      <c r="P34">
        <v>0</v>
      </c>
      <c r="Q34">
        <v>0</v>
      </c>
      <c r="R34" s="159">
        <f t="shared" si="4"/>
        <v>0</v>
      </c>
      <c r="S34" s="158">
        <f t="shared" si="5"/>
        <v>0</v>
      </c>
      <c r="T34" s="158"/>
      <c r="U34" s="158"/>
    </row>
    <row r="35" spans="1:21" ht="24" customHeight="1" x14ac:dyDescent="0.2">
      <c r="A35" s="38" t="s">
        <v>216</v>
      </c>
      <c r="B35" s="39"/>
      <c r="C35" s="38"/>
      <c r="D35" s="167" t="s">
        <v>217</v>
      </c>
      <c r="E35" s="55" t="s">
        <v>218</v>
      </c>
      <c r="F35" s="58"/>
      <c r="G35" s="59">
        <v>759671</v>
      </c>
      <c r="H35" s="110">
        <v>676937</v>
      </c>
      <c r="I35" s="111"/>
      <c r="J35" s="111"/>
      <c r="K35" s="59">
        <f t="shared" si="21"/>
        <v>676937</v>
      </c>
      <c r="L35" s="110">
        <v>535736</v>
      </c>
      <c r="M35" s="153">
        <f t="shared" si="22"/>
        <v>535736</v>
      </c>
      <c r="P35">
        <v>676937</v>
      </c>
      <c r="Q35">
        <v>535736</v>
      </c>
      <c r="R35" s="159">
        <f t="shared" si="4"/>
        <v>0</v>
      </c>
      <c r="S35" s="158">
        <f t="shared" si="5"/>
        <v>0</v>
      </c>
      <c r="T35" s="158"/>
      <c r="U35" s="158"/>
    </row>
    <row r="36" spans="1:21" ht="17.100000000000001" customHeight="1" x14ac:dyDescent="0.2">
      <c r="A36" s="38"/>
      <c r="B36" s="24"/>
      <c r="C36" s="30" t="s">
        <v>21</v>
      </c>
      <c r="D36" s="172" t="s">
        <v>219</v>
      </c>
      <c r="E36" s="166" t="s">
        <v>220</v>
      </c>
      <c r="F36" s="56"/>
      <c r="G36" s="57">
        <f t="shared" ref="G36:Q36" si="23">G37+G38+G39</f>
        <v>0</v>
      </c>
      <c r="H36" s="108">
        <f t="shared" si="23"/>
        <v>33638</v>
      </c>
      <c r="I36" s="109">
        <f t="shared" si="23"/>
        <v>0</v>
      </c>
      <c r="J36" s="109">
        <f t="shared" si="23"/>
        <v>0</v>
      </c>
      <c r="K36" s="57">
        <f t="shared" si="23"/>
        <v>33638</v>
      </c>
      <c r="L36" s="110">
        <f t="shared" si="23"/>
        <v>67276</v>
      </c>
      <c r="M36" s="152">
        <f t="shared" si="23"/>
        <v>67276</v>
      </c>
      <c r="P36" s="152">
        <f t="shared" si="23"/>
        <v>33638</v>
      </c>
      <c r="Q36" s="152">
        <f t="shared" si="23"/>
        <v>67276</v>
      </c>
      <c r="R36" s="159">
        <f t="shared" si="4"/>
        <v>0</v>
      </c>
      <c r="S36" s="158">
        <f t="shared" si="5"/>
        <v>0</v>
      </c>
      <c r="T36" s="158"/>
      <c r="U36" s="158"/>
    </row>
    <row r="37" spans="1:21" ht="17.100000000000001" customHeight="1" x14ac:dyDescent="0.2">
      <c r="A37" s="38">
        <v>411</v>
      </c>
      <c r="B37" s="24"/>
      <c r="C37" s="30"/>
      <c r="D37" s="170" t="s">
        <v>221</v>
      </c>
      <c r="E37" s="55" t="s">
        <v>222</v>
      </c>
      <c r="F37" s="58"/>
      <c r="G37" s="59">
        <v>0</v>
      </c>
      <c r="H37" s="110">
        <v>0</v>
      </c>
      <c r="I37" s="111"/>
      <c r="J37" s="111"/>
      <c r="K37" s="59">
        <f>H37+I37+J37</f>
        <v>0</v>
      </c>
      <c r="L37" s="110">
        <v>0</v>
      </c>
      <c r="M37" s="153">
        <f>L37+J37</f>
        <v>0</v>
      </c>
      <c r="P37">
        <v>0</v>
      </c>
      <c r="Q37">
        <v>0</v>
      </c>
      <c r="R37" s="159">
        <f t="shared" si="4"/>
        <v>0</v>
      </c>
      <c r="S37" s="158">
        <f t="shared" si="5"/>
        <v>0</v>
      </c>
      <c r="T37" s="158"/>
      <c r="U37" s="158"/>
    </row>
    <row r="38" spans="1:21" ht="17.100000000000001" customHeight="1" x14ac:dyDescent="0.2">
      <c r="A38" s="38">
        <v>412</v>
      </c>
      <c r="B38" s="24"/>
      <c r="C38" s="30"/>
      <c r="D38" s="170" t="s">
        <v>223</v>
      </c>
      <c r="E38" s="55" t="s">
        <v>224</v>
      </c>
      <c r="F38" s="58"/>
      <c r="G38" s="59">
        <v>0</v>
      </c>
      <c r="H38" s="110">
        <v>0</v>
      </c>
      <c r="I38" s="111"/>
      <c r="J38" s="111"/>
      <c r="K38" s="59">
        <f>H38+I38+J38</f>
        <v>0</v>
      </c>
      <c r="L38" s="110">
        <v>0</v>
      </c>
      <c r="M38" s="153">
        <f>L38+J38</f>
        <v>0</v>
      </c>
      <c r="P38">
        <v>0</v>
      </c>
      <c r="Q38">
        <v>0</v>
      </c>
      <c r="R38" s="159">
        <f t="shared" si="4"/>
        <v>0</v>
      </c>
      <c r="S38" s="158">
        <f t="shared" si="5"/>
        <v>0</v>
      </c>
      <c r="T38" s="158"/>
      <c r="U38" s="158"/>
    </row>
    <row r="39" spans="1:21" ht="27" x14ac:dyDescent="0.2">
      <c r="A39" s="38" t="s">
        <v>225</v>
      </c>
      <c r="B39" s="24"/>
      <c r="C39" s="30"/>
      <c r="D39" s="170" t="s">
        <v>226</v>
      </c>
      <c r="E39" s="55" t="s">
        <v>227</v>
      </c>
      <c r="F39" s="58"/>
      <c r="G39" s="59">
        <v>0</v>
      </c>
      <c r="H39" s="110">
        <v>33638</v>
      </c>
      <c r="I39" s="111"/>
      <c r="J39" s="111"/>
      <c r="K39" s="59">
        <f>H39+I39+J39</f>
        <v>33638</v>
      </c>
      <c r="L39" s="110">
        <v>67276</v>
      </c>
      <c r="M39" s="153">
        <f>L39+J39</f>
        <v>67276</v>
      </c>
      <c r="P39">
        <v>33638</v>
      </c>
      <c r="Q39">
        <v>67276</v>
      </c>
      <c r="R39" s="159">
        <f t="shared" ref="R39:R66" si="24">P39-K39</f>
        <v>0</v>
      </c>
      <c r="S39" s="158">
        <f t="shared" ref="S39:S66" si="25">M39-Q39</f>
        <v>0</v>
      </c>
      <c r="T39" s="158"/>
      <c r="U39" s="158"/>
    </row>
    <row r="40" spans="1:21" ht="22.5" customHeight="1" x14ac:dyDescent="0.2">
      <c r="A40" s="38">
        <v>416</v>
      </c>
      <c r="B40" s="24"/>
      <c r="C40" s="30" t="s">
        <v>25</v>
      </c>
      <c r="D40" s="170" t="s">
        <v>228</v>
      </c>
      <c r="E40" s="55" t="s">
        <v>229</v>
      </c>
      <c r="F40" s="58"/>
      <c r="G40" s="59">
        <v>332120</v>
      </c>
      <c r="H40" s="110">
        <v>598722</v>
      </c>
      <c r="I40" s="111">
        <v>-1194</v>
      </c>
      <c r="J40" s="111">
        <v>-212628</v>
      </c>
      <c r="K40" s="59">
        <f>H40+I40+J40</f>
        <v>384900</v>
      </c>
      <c r="L40" s="110">
        <v>633755</v>
      </c>
      <c r="M40" s="153">
        <f>L40+J40</f>
        <v>421127</v>
      </c>
      <c r="P40">
        <v>384900</v>
      </c>
      <c r="Q40">
        <v>421126</v>
      </c>
      <c r="R40" s="159">
        <f t="shared" si="24"/>
        <v>0</v>
      </c>
      <c r="S40" s="158">
        <f t="shared" si="25"/>
        <v>1</v>
      </c>
      <c r="T40" s="158"/>
      <c r="U40" s="158"/>
    </row>
    <row r="41" spans="1:21" ht="17.100000000000001" customHeight="1" x14ac:dyDescent="0.2">
      <c r="A41" s="38"/>
      <c r="B41" s="24"/>
      <c r="C41" s="30" t="s">
        <v>28</v>
      </c>
      <c r="D41" s="172" t="s">
        <v>230</v>
      </c>
      <c r="E41" s="166" t="s">
        <v>231</v>
      </c>
      <c r="F41" s="56"/>
      <c r="G41" s="57">
        <f t="shared" ref="G41" si="26">G42+G46+G47+G48+G49</f>
        <v>2067748</v>
      </c>
      <c r="H41" s="108">
        <f t="shared" ref="H41:M41" si="27">H42+H46+H47+H48+H49</f>
        <v>1860581</v>
      </c>
      <c r="I41" s="109">
        <f t="shared" si="27"/>
        <v>0</v>
      </c>
      <c r="J41" s="109">
        <f t="shared" si="27"/>
        <v>0</v>
      </c>
      <c r="K41" s="57">
        <f t="shared" si="27"/>
        <v>1860581</v>
      </c>
      <c r="L41" s="110">
        <f t="shared" si="27"/>
        <v>1495245</v>
      </c>
      <c r="M41" s="152">
        <f t="shared" si="27"/>
        <v>1495245</v>
      </c>
      <c r="P41" s="152">
        <f t="shared" ref="P41" si="28">P42+P46+P47+P48+P49</f>
        <v>1860581</v>
      </c>
      <c r="Q41" s="152">
        <f t="shared" ref="Q41" si="29">Q42+Q46+Q47+Q48+Q49</f>
        <v>1495245</v>
      </c>
      <c r="R41" s="159">
        <f t="shared" si="24"/>
        <v>0</v>
      </c>
      <c r="S41" s="158">
        <f t="shared" si="25"/>
        <v>0</v>
      </c>
      <c r="T41" s="158"/>
      <c r="U41" s="158"/>
    </row>
    <row r="42" spans="1:21" ht="17.100000000000001" customHeight="1" x14ac:dyDescent="0.2">
      <c r="A42" s="38"/>
      <c r="B42" s="39"/>
      <c r="C42" s="38"/>
      <c r="D42" s="169" t="s">
        <v>232</v>
      </c>
      <c r="E42" s="166" t="s">
        <v>233</v>
      </c>
      <c r="F42" s="56"/>
      <c r="G42" s="57">
        <f t="shared" ref="G42" si="30">G43+G44+G45</f>
        <v>0</v>
      </c>
      <c r="H42" s="108">
        <f t="shared" ref="H42:M42" si="31">H43+H44+H45</f>
        <v>0</v>
      </c>
      <c r="I42" s="109">
        <f t="shared" si="31"/>
        <v>0</v>
      </c>
      <c r="J42" s="109">
        <f t="shared" si="31"/>
        <v>0</v>
      </c>
      <c r="K42" s="57">
        <f t="shared" si="31"/>
        <v>0</v>
      </c>
      <c r="L42" s="110">
        <f t="shared" si="31"/>
        <v>0</v>
      </c>
      <c r="M42" s="152">
        <f t="shared" si="31"/>
        <v>0</v>
      </c>
      <c r="P42" s="152">
        <f t="shared" ref="P42" si="32">P43+P44+P45</f>
        <v>0</v>
      </c>
      <c r="Q42" s="152">
        <f t="shared" ref="Q42" si="33">Q43+Q44+Q45</f>
        <v>0</v>
      </c>
      <c r="R42" s="159">
        <f t="shared" si="24"/>
        <v>0</v>
      </c>
      <c r="S42" s="158">
        <f t="shared" si="25"/>
        <v>0</v>
      </c>
      <c r="T42" s="158"/>
      <c r="U42" s="158"/>
    </row>
    <row r="43" spans="1:21" ht="17.100000000000001" customHeight="1" x14ac:dyDescent="0.2">
      <c r="A43" s="38">
        <v>420</v>
      </c>
      <c r="B43" s="39"/>
      <c r="C43" s="38"/>
      <c r="D43" s="170" t="s">
        <v>221</v>
      </c>
      <c r="E43" s="55" t="s">
        <v>234</v>
      </c>
      <c r="F43" s="58"/>
      <c r="G43" s="59">
        <v>0</v>
      </c>
      <c r="H43" s="110">
        <v>0</v>
      </c>
      <c r="I43" s="111"/>
      <c r="J43" s="111"/>
      <c r="K43" s="59">
        <f t="shared" ref="K43:K49" si="34">H43+I43+J43</f>
        <v>0</v>
      </c>
      <c r="L43" s="110"/>
      <c r="M43" s="153">
        <f t="shared" ref="M43:M49" si="35">L43+J43</f>
        <v>0</v>
      </c>
      <c r="P43">
        <v>0</v>
      </c>
      <c r="Q43">
        <v>0</v>
      </c>
      <c r="R43" s="159">
        <f t="shared" si="24"/>
        <v>0</v>
      </c>
      <c r="S43" s="158">
        <f t="shared" si="25"/>
        <v>0</v>
      </c>
      <c r="T43" s="158"/>
      <c r="U43" s="158"/>
    </row>
    <row r="44" spans="1:21" ht="17.100000000000001" customHeight="1" x14ac:dyDescent="0.2">
      <c r="A44" s="38">
        <v>421</v>
      </c>
      <c r="B44" s="39"/>
      <c r="C44" s="38"/>
      <c r="D44" s="170" t="s">
        <v>223</v>
      </c>
      <c r="E44" s="55" t="s">
        <v>235</v>
      </c>
      <c r="F44" s="56"/>
      <c r="G44" s="59">
        <v>0</v>
      </c>
      <c r="H44" s="110">
        <v>0</v>
      </c>
      <c r="I44" s="111"/>
      <c r="J44" s="111"/>
      <c r="K44" s="59">
        <f t="shared" si="34"/>
        <v>0</v>
      </c>
      <c r="L44" s="110"/>
      <c r="M44" s="153">
        <f t="shared" si="35"/>
        <v>0</v>
      </c>
      <c r="P44">
        <v>0</v>
      </c>
      <c r="Q44">
        <v>0</v>
      </c>
      <c r="R44" s="159">
        <f t="shared" si="24"/>
        <v>0</v>
      </c>
      <c r="S44" s="158">
        <f t="shared" si="25"/>
        <v>0</v>
      </c>
      <c r="T44" s="158"/>
      <c r="U44" s="158"/>
    </row>
    <row r="45" spans="1:21" ht="26.25" customHeight="1" x14ac:dyDescent="0.2">
      <c r="A45" s="38" t="s">
        <v>236</v>
      </c>
      <c r="B45" s="39"/>
      <c r="C45" s="38"/>
      <c r="D45" s="170" t="s">
        <v>237</v>
      </c>
      <c r="E45" s="55" t="s">
        <v>238</v>
      </c>
      <c r="F45" s="56"/>
      <c r="G45" s="59">
        <v>0</v>
      </c>
      <c r="H45" s="110">
        <v>0</v>
      </c>
      <c r="I45" s="111"/>
      <c r="J45" s="111"/>
      <c r="K45" s="59">
        <f t="shared" si="34"/>
        <v>0</v>
      </c>
      <c r="L45" s="110"/>
      <c r="M45" s="153">
        <f t="shared" si="35"/>
        <v>0</v>
      </c>
      <c r="P45">
        <v>0</v>
      </c>
      <c r="Q45">
        <v>0</v>
      </c>
      <c r="R45" s="159">
        <f t="shared" si="24"/>
        <v>0</v>
      </c>
      <c r="S45" s="158">
        <f t="shared" si="25"/>
        <v>0</v>
      </c>
      <c r="T45" s="158"/>
      <c r="U45" s="158"/>
    </row>
    <row r="46" spans="1:21" ht="29.25" customHeight="1" x14ac:dyDescent="0.2">
      <c r="A46" s="38">
        <v>427</v>
      </c>
      <c r="B46" s="39"/>
      <c r="C46" s="38"/>
      <c r="D46" s="170" t="s">
        <v>239</v>
      </c>
      <c r="E46" s="55" t="s">
        <v>240</v>
      </c>
      <c r="F46" s="58"/>
      <c r="G46" s="59">
        <v>0</v>
      </c>
      <c r="H46" s="110">
        <v>0</v>
      </c>
      <c r="I46" s="111"/>
      <c r="J46" s="111"/>
      <c r="K46" s="59">
        <f t="shared" si="34"/>
        <v>0</v>
      </c>
      <c r="L46" s="110"/>
      <c r="M46" s="153">
        <f t="shared" si="35"/>
        <v>0</v>
      </c>
      <c r="P46">
        <v>0</v>
      </c>
      <c r="Q46">
        <v>0</v>
      </c>
      <c r="R46" s="159">
        <f t="shared" si="24"/>
        <v>0</v>
      </c>
      <c r="S46" s="158">
        <f t="shared" si="25"/>
        <v>0</v>
      </c>
      <c r="T46" s="158"/>
      <c r="U46" s="158"/>
    </row>
    <row r="47" spans="1:21" ht="17.100000000000001" customHeight="1" x14ac:dyDescent="0.2">
      <c r="A47" s="38">
        <v>43</v>
      </c>
      <c r="B47" s="39"/>
      <c r="C47" s="38"/>
      <c r="D47" s="170" t="s">
        <v>241</v>
      </c>
      <c r="E47" s="55" t="s">
        <v>242</v>
      </c>
      <c r="F47" s="58"/>
      <c r="G47" s="59">
        <v>241089</v>
      </c>
      <c r="H47" s="108">
        <v>228173</v>
      </c>
      <c r="I47" s="109"/>
      <c r="J47" s="109"/>
      <c r="K47" s="59">
        <f t="shared" si="34"/>
        <v>228173</v>
      </c>
      <c r="L47" s="110">
        <v>98573</v>
      </c>
      <c r="M47" s="153">
        <f t="shared" si="35"/>
        <v>98573</v>
      </c>
      <c r="P47">
        <v>228173</v>
      </c>
      <c r="Q47">
        <v>98573</v>
      </c>
      <c r="R47" s="159">
        <f t="shared" si="24"/>
        <v>0</v>
      </c>
      <c r="S47" s="158">
        <f t="shared" si="25"/>
        <v>0</v>
      </c>
      <c r="T47" s="158"/>
      <c r="U47" s="158"/>
    </row>
    <row r="48" spans="1:21" ht="27" x14ac:dyDescent="0.2">
      <c r="A48" s="38" t="s">
        <v>243</v>
      </c>
      <c r="B48" s="39"/>
      <c r="C48" s="38"/>
      <c r="D48" s="170" t="s">
        <v>244</v>
      </c>
      <c r="E48" s="55" t="s">
        <v>245</v>
      </c>
      <c r="F48" s="58"/>
      <c r="G48" s="59">
        <v>1634688</v>
      </c>
      <c r="H48" s="108">
        <v>1632408</v>
      </c>
      <c r="I48" s="109"/>
      <c r="J48" s="109"/>
      <c r="K48" s="59">
        <f t="shared" si="34"/>
        <v>1632408</v>
      </c>
      <c r="L48" s="110">
        <f>1396672</f>
        <v>1396672</v>
      </c>
      <c r="M48" s="153">
        <f t="shared" si="35"/>
        <v>1396672</v>
      </c>
      <c r="P48">
        <v>1632408</v>
      </c>
      <c r="Q48">
        <v>1396672</v>
      </c>
      <c r="R48" s="159">
        <f t="shared" si="24"/>
        <v>0</v>
      </c>
      <c r="S48" s="158">
        <f t="shared" si="25"/>
        <v>0</v>
      </c>
      <c r="T48" s="158"/>
      <c r="U48" s="158"/>
    </row>
    <row r="49" spans="1:21" ht="17.100000000000001" customHeight="1" x14ac:dyDescent="0.2">
      <c r="A49" s="38">
        <v>474</v>
      </c>
      <c r="B49" s="39"/>
      <c r="C49" s="38"/>
      <c r="D49" s="170" t="s">
        <v>246</v>
      </c>
      <c r="E49" s="55" t="s">
        <v>247</v>
      </c>
      <c r="F49" s="58"/>
      <c r="G49" s="59">
        <v>191971</v>
      </c>
      <c r="H49" s="108">
        <v>0</v>
      </c>
      <c r="I49" s="109"/>
      <c r="J49" s="109"/>
      <c r="K49" s="59">
        <f t="shared" si="34"/>
        <v>0</v>
      </c>
      <c r="L49" s="110"/>
      <c r="M49" s="153">
        <f t="shared" si="35"/>
        <v>0</v>
      </c>
      <c r="P49">
        <v>0</v>
      </c>
      <c r="Q49">
        <v>0</v>
      </c>
      <c r="R49" s="159">
        <f t="shared" si="24"/>
        <v>0</v>
      </c>
      <c r="S49" s="158">
        <f t="shared" si="25"/>
        <v>0</v>
      </c>
      <c r="T49" s="158"/>
      <c r="U49" s="158"/>
    </row>
    <row r="50" spans="1:21" x14ac:dyDescent="0.2">
      <c r="A50" s="38"/>
      <c r="B50" s="24"/>
      <c r="C50" s="30" t="s">
        <v>37</v>
      </c>
      <c r="D50" s="172" t="s">
        <v>248</v>
      </c>
      <c r="E50" s="166" t="s">
        <v>249</v>
      </c>
      <c r="F50" s="56"/>
      <c r="G50" s="57">
        <f t="shared" ref="G50" si="36">G51+G55+G56</f>
        <v>9211766</v>
      </c>
      <c r="H50" s="108">
        <f t="shared" ref="H50:M50" si="37">H51+H55+H56</f>
        <v>7932826</v>
      </c>
      <c r="I50" s="109">
        <f t="shared" si="37"/>
        <v>0</v>
      </c>
      <c r="J50" s="109">
        <f t="shared" si="37"/>
        <v>0</v>
      </c>
      <c r="K50" s="57">
        <f t="shared" si="37"/>
        <v>7932826</v>
      </c>
      <c r="L50" s="110">
        <f t="shared" si="37"/>
        <v>6430177</v>
      </c>
      <c r="M50" s="152">
        <f t="shared" si="37"/>
        <v>6430177</v>
      </c>
      <c r="P50" s="152">
        <f t="shared" ref="P50" si="38">P51+P55+P56</f>
        <v>7932825</v>
      </c>
      <c r="Q50" s="152">
        <f t="shared" ref="Q50" si="39">Q51+Q55+Q56</f>
        <v>6430177</v>
      </c>
      <c r="R50" s="159">
        <f t="shared" si="24"/>
        <v>-1</v>
      </c>
      <c r="S50" s="158">
        <f t="shared" si="25"/>
        <v>0</v>
      </c>
      <c r="T50" s="158"/>
      <c r="U50" s="158"/>
    </row>
    <row r="51" spans="1:21" ht="17.100000000000001" customHeight="1" x14ac:dyDescent="0.2">
      <c r="A51" s="38"/>
      <c r="B51" s="39"/>
      <c r="C51" s="38"/>
      <c r="D51" s="169" t="s">
        <v>250</v>
      </c>
      <c r="E51" s="166" t="s">
        <v>251</v>
      </c>
      <c r="F51" s="56"/>
      <c r="G51" s="57">
        <f t="shared" ref="G51" si="40">G52+G53+G54</f>
        <v>8448517</v>
      </c>
      <c r="H51" s="108">
        <f t="shared" ref="H51:M51" si="41">H52+H53+H54</f>
        <v>7435289</v>
      </c>
      <c r="I51" s="109">
        <f t="shared" si="41"/>
        <v>0</v>
      </c>
      <c r="J51" s="109">
        <f t="shared" si="41"/>
        <v>0</v>
      </c>
      <c r="K51" s="57">
        <f t="shared" si="41"/>
        <v>7435289</v>
      </c>
      <c r="L51" s="110">
        <f t="shared" si="41"/>
        <v>6370949</v>
      </c>
      <c r="M51" s="152">
        <f t="shared" si="41"/>
        <v>6370949</v>
      </c>
      <c r="P51" s="152">
        <f t="shared" ref="P51" si="42">P52+P53+P54</f>
        <v>7435289</v>
      </c>
      <c r="Q51" s="152">
        <f t="shared" ref="Q51" si="43">Q52+Q53+Q54</f>
        <v>6370949</v>
      </c>
      <c r="R51" s="159">
        <f t="shared" si="24"/>
        <v>0</v>
      </c>
      <c r="S51" s="158">
        <f t="shared" si="25"/>
        <v>0</v>
      </c>
      <c r="T51" s="158"/>
      <c r="U51" s="158"/>
    </row>
    <row r="52" spans="1:21" ht="17.100000000000001" customHeight="1" x14ac:dyDescent="0.2">
      <c r="A52" s="38" t="s">
        <v>252</v>
      </c>
      <c r="B52" s="39"/>
      <c r="C52" s="38"/>
      <c r="D52" s="170" t="s">
        <v>253</v>
      </c>
      <c r="E52" s="55" t="s">
        <v>254</v>
      </c>
      <c r="F52" s="58"/>
      <c r="G52" s="59">
        <v>19829</v>
      </c>
      <c r="H52" s="110">
        <v>1619</v>
      </c>
      <c r="I52" s="111"/>
      <c r="J52" s="111"/>
      <c r="K52" s="59">
        <f>H52+I52+J52</f>
        <v>1619</v>
      </c>
      <c r="L52" s="110">
        <v>1470</v>
      </c>
      <c r="M52" s="153">
        <f>L52+J52</f>
        <v>1470</v>
      </c>
      <c r="P52">
        <v>1619</v>
      </c>
      <c r="Q52">
        <v>1470</v>
      </c>
      <c r="R52" s="159">
        <f t="shared" si="24"/>
        <v>0</v>
      </c>
      <c r="S52" s="158">
        <f t="shared" si="25"/>
        <v>0</v>
      </c>
      <c r="T52" s="158"/>
      <c r="U52" s="158"/>
    </row>
    <row r="53" spans="1:21" ht="17.100000000000001" customHeight="1" x14ac:dyDescent="0.2">
      <c r="A53" s="38" t="s">
        <v>255</v>
      </c>
      <c r="B53" s="39"/>
      <c r="C53" s="38"/>
      <c r="D53" s="170" t="s">
        <v>256</v>
      </c>
      <c r="E53" s="55" t="s">
        <v>257</v>
      </c>
      <c r="F53" s="58"/>
      <c r="G53" s="59">
        <v>8428688</v>
      </c>
      <c r="H53" s="110">
        <v>7433670</v>
      </c>
      <c r="I53" s="111"/>
      <c r="J53" s="111"/>
      <c r="K53" s="59">
        <f>H53+I53+J53</f>
        <v>7433670</v>
      </c>
      <c r="L53" s="110">
        <v>6369479</v>
      </c>
      <c r="M53" s="153">
        <f>L53+J53</f>
        <v>6369479</v>
      </c>
      <c r="P53">
        <v>7433670</v>
      </c>
      <c r="Q53">
        <v>6369479</v>
      </c>
      <c r="R53" s="159">
        <f t="shared" si="24"/>
        <v>0</v>
      </c>
      <c r="S53" s="158">
        <f t="shared" si="25"/>
        <v>0</v>
      </c>
      <c r="T53" s="158"/>
      <c r="U53" s="158"/>
    </row>
    <row r="54" spans="1:21" ht="17.100000000000001" customHeight="1" x14ac:dyDescent="0.2">
      <c r="A54" s="38" t="s">
        <v>258</v>
      </c>
      <c r="B54" s="39"/>
      <c r="C54" s="38"/>
      <c r="D54" s="170" t="s">
        <v>259</v>
      </c>
      <c r="E54" s="55" t="s">
        <v>260</v>
      </c>
      <c r="F54" s="58"/>
      <c r="G54" s="59">
        <v>0</v>
      </c>
      <c r="H54" s="110">
        <v>0</v>
      </c>
      <c r="I54" s="111"/>
      <c r="J54" s="111"/>
      <c r="K54" s="59">
        <f>H54+I54+J54</f>
        <v>0</v>
      </c>
      <c r="L54" s="110"/>
      <c r="M54" s="153">
        <f>L54+J54</f>
        <v>0</v>
      </c>
      <c r="P54">
        <v>0</v>
      </c>
      <c r="Q54">
        <v>0</v>
      </c>
      <c r="R54" s="159">
        <f t="shared" si="24"/>
        <v>0</v>
      </c>
      <c r="S54" s="158">
        <f t="shared" si="25"/>
        <v>0</v>
      </c>
      <c r="T54" s="158"/>
      <c r="U54" s="158"/>
    </row>
    <row r="55" spans="1:21" ht="17.100000000000001" customHeight="1" x14ac:dyDescent="0.2">
      <c r="A55" s="38" t="s">
        <v>261</v>
      </c>
      <c r="B55" s="39"/>
      <c r="C55" s="38"/>
      <c r="D55" s="170" t="s">
        <v>262</v>
      </c>
      <c r="E55" s="55" t="s">
        <v>263</v>
      </c>
      <c r="F55" s="58"/>
      <c r="G55" s="59">
        <v>145226</v>
      </c>
      <c r="H55" s="108">
        <v>157884</v>
      </c>
      <c r="I55" s="109"/>
      <c r="J55" s="109"/>
      <c r="K55" s="59">
        <f>H55+I55+J55</f>
        <v>157884</v>
      </c>
      <c r="L55" s="110"/>
      <c r="M55" s="153">
        <f>L55+J55</f>
        <v>0</v>
      </c>
      <c r="P55">
        <v>157884</v>
      </c>
      <c r="Q55">
        <v>0</v>
      </c>
      <c r="R55" s="159">
        <f t="shared" si="24"/>
        <v>0</v>
      </c>
      <c r="S55" s="158">
        <f t="shared" si="25"/>
        <v>0</v>
      </c>
      <c r="T55" s="158"/>
      <c r="U55" s="158"/>
    </row>
    <row r="56" spans="1:21" x14ac:dyDescent="0.2">
      <c r="A56" s="38" t="s">
        <v>264</v>
      </c>
      <c r="B56" s="39"/>
      <c r="C56" s="38"/>
      <c r="D56" s="169" t="s">
        <v>296</v>
      </c>
      <c r="E56" s="166" t="s">
        <v>265</v>
      </c>
      <c r="F56" s="56"/>
      <c r="G56" s="57">
        <f t="shared" ref="G56:Q56" si="44">G57+G58</f>
        <v>618023</v>
      </c>
      <c r="H56" s="108">
        <f t="shared" si="44"/>
        <v>339653</v>
      </c>
      <c r="I56" s="109">
        <f t="shared" si="44"/>
        <v>0</v>
      </c>
      <c r="J56" s="109">
        <f t="shared" si="44"/>
        <v>0</v>
      </c>
      <c r="K56" s="57">
        <f t="shared" si="44"/>
        <v>339653</v>
      </c>
      <c r="L56" s="110">
        <f t="shared" si="44"/>
        <v>59228</v>
      </c>
      <c r="M56" s="152">
        <f t="shared" si="44"/>
        <v>59228</v>
      </c>
      <c r="P56" s="152">
        <f t="shared" si="44"/>
        <v>339652</v>
      </c>
      <c r="Q56" s="152">
        <f t="shared" si="44"/>
        <v>59228</v>
      </c>
      <c r="R56" s="159">
        <f t="shared" si="24"/>
        <v>-1</v>
      </c>
      <c r="S56" s="158">
        <f t="shared" si="25"/>
        <v>0</v>
      </c>
      <c r="T56" s="158"/>
      <c r="U56" s="158"/>
    </row>
    <row r="57" spans="1:21" ht="14.25" x14ac:dyDescent="0.2">
      <c r="A57" s="38" t="s">
        <v>266</v>
      </c>
      <c r="B57" s="39"/>
      <c r="C57" s="38"/>
      <c r="D57" s="170" t="s">
        <v>267</v>
      </c>
      <c r="E57" s="55" t="s">
        <v>268</v>
      </c>
      <c r="F57" s="58"/>
      <c r="G57" s="59">
        <v>0</v>
      </c>
      <c r="H57" s="108">
        <v>0</v>
      </c>
      <c r="I57" s="109"/>
      <c r="J57" s="109"/>
      <c r="K57" s="59">
        <f>H57+I57+J57</f>
        <v>0</v>
      </c>
      <c r="L57" s="110">
        <v>0</v>
      </c>
      <c r="M57" s="153">
        <f>L57+J57</f>
        <v>0</v>
      </c>
      <c r="P57">
        <v>0</v>
      </c>
      <c r="Q57">
        <v>0</v>
      </c>
      <c r="R57" s="159">
        <f t="shared" si="24"/>
        <v>0</v>
      </c>
      <c r="S57" s="158">
        <f t="shared" si="25"/>
        <v>0</v>
      </c>
      <c r="T57" s="158"/>
      <c r="U57" s="158"/>
    </row>
    <row r="58" spans="1:21" ht="14.25" x14ac:dyDescent="0.2">
      <c r="A58" s="38" t="s">
        <v>269</v>
      </c>
      <c r="B58" s="39"/>
      <c r="C58" s="38"/>
      <c r="D58" s="170" t="s">
        <v>270</v>
      </c>
      <c r="E58" s="55" t="s">
        <v>271</v>
      </c>
      <c r="F58" s="58"/>
      <c r="G58" s="59">
        <v>618023</v>
      </c>
      <c r="H58" s="108">
        <f>339652+1</f>
        <v>339653</v>
      </c>
      <c r="I58" s="109"/>
      <c r="J58" s="109"/>
      <c r="K58" s="59">
        <f>H58+I58+J58</f>
        <v>339653</v>
      </c>
      <c r="L58" s="110">
        <v>59228</v>
      </c>
      <c r="M58" s="153">
        <f>L58+J58</f>
        <v>59228</v>
      </c>
      <c r="P58">
        <v>339652</v>
      </c>
      <c r="Q58">
        <v>59228</v>
      </c>
      <c r="R58" s="159">
        <f t="shared" si="24"/>
        <v>-1</v>
      </c>
      <c r="S58" s="158">
        <f t="shared" si="25"/>
        <v>0</v>
      </c>
      <c r="T58" s="158"/>
      <c r="U58" s="158"/>
    </row>
    <row r="59" spans="1:21" x14ac:dyDescent="0.2">
      <c r="A59" s="38"/>
      <c r="B59" s="39"/>
      <c r="C59" s="30" t="s">
        <v>41</v>
      </c>
      <c r="D59" s="169" t="s">
        <v>272</v>
      </c>
      <c r="E59" s="166" t="s">
        <v>273</v>
      </c>
      <c r="F59" s="56"/>
      <c r="G59" s="57">
        <f t="shared" ref="G59:Q59" si="45">G60+G61+G62</f>
        <v>8916204</v>
      </c>
      <c r="H59" s="108">
        <f t="shared" si="45"/>
        <v>7837970</v>
      </c>
      <c r="I59" s="109">
        <f t="shared" si="45"/>
        <v>0</v>
      </c>
      <c r="J59" s="109">
        <f t="shared" si="45"/>
        <v>0</v>
      </c>
      <c r="K59" s="57">
        <f t="shared" si="45"/>
        <v>7837970</v>
      </c>
      <c r="L59" s="110">
        <f t="shared" si="45"/>
        <v>6294899</v>
      </c>
      <c r="M59" s="152">
        <f t="shared" si="45"/>
        <v>6294899</v>
      </c>
      <c r="P59" s="152">
        <f t="shared" si="45"/>
        <v>7837970</v>
      </c>
      <c r="Q59" s="152">
        <f t="shared" si="45"/>
        <v>6294899</v>
      </c>
      <c r="R59" s="159">
        <f t="shared" si="24"/>
        <v>0</v>
      </c>
      <c r="S59" s="158">
        <f t="shared" si="25"/>
        <v>0</v>
      </c>
      <c r="T59" s="158"/>
      <c r="U59" s="158"/>
    </row>
    <row r="60" spans="1:21" ht="14.25" x14ac:dyDescent="0.2">
      <c r="A60" s="38" t="s">
        <v>274</v>
      </c>
      <c r="B60" s="39"/>
      <c r="C60" s="38"/>
      <c r="D60" s="170" t="s">
        <v>253</v>
      </c>
      <c r="E60" s="55" t="s">
        <v>275</v>
      </c>
      <c r="F60" s="58"/>
      <c r="G60" s="59">
        <v>27460</v>
      </c>
      <c r="H60" s="108">
        <v>25054</v>
      </c>
      <c r="I60" s="109"/>
      <c r="J60" s="109"/>
      <c r="K60" s="59">
        <f>H60+I60+J60</f>
        <v>25054</v>
      </c>
      <c r="L60" s="110">
        <v>28298</v>
      </c>
      <c r="M60" s="153">
        <f>L60+J60</f>
        <v>28298</v>
      </c>
      <c r="P60">
        <v>25054</v>
      </c>
      <c r="Q60">
        <v>28298</v>
      </c>
      <c r="R60" s="159">
        <f t="shared" si="24"/>
        <v>0</v>
      </c>
      <c r="S60" s="158">
        <f t="shared" si="25"/>
        <v>0</v>
      </c>
      <c r="T60" s="158"/>
      <c r="U60" s="158"/>
    </row>
    <row r="61" spans="1:21" ht="14.25" x14ac:dyDescent="0.2">
      <c r="A61" s="38" t="s">
        <v>276</v>
      </c>
      <c r="B61" s="39"/>
      <c r="C61" s="38"/>
      <c r="D61" s="170" t="s">
        <v>256</v>
      </c>
      <c r="E61" s="55" t="s">
        <v>277</v>
      </c>
      <c r="F61" s="58"/>
      <c r="G61" s="59">
        <v>8863574</v>
      </c>
      <c r="H61" s="108">
        <v>7807267</v>
      </c>
      <c r="I61" s="109"/>
      <c r="J61" s="109"/>
      <c r="K61" s="59">
        <f>H61+I61+J61</f>
        <v>7807267</v>
      </c>
      <c r="L61" s="110">
        <v>6251627</v>
      </c>
      <c r="M61" s="153">
        <f>L61+J61</f>
        <v>6251627</v>
      </c>
      <c r="P61">
        <v>7807267</v>
      </c>
      <c r="Q61">
        <v>6251627</v>
      </c>
      <c r="R61" s="159">
        <f t="shared" si="24"/>
        <v>0</v>
      </c>
      <c r="S61" s="158">
        <f t="shared" si="25"/>
        <v>0</v>
      </c>
      <c r="T61" s="158"/>
      <c r="U61" s="158"/>
    </row>
    <row r="62" spans="1:21" ht="14.25" x14ac:dyDescent="0.2">
      <c r="A62" s="38" t="s">
        <v>278</v>
      </c>
      <c r="B62" s="39"/>
      <c r="C62" s="38"/>
      <c r="D62" s="170" t="s">
        <v>279</v>
      </c>
      <c r="E62" s="55" t="s">
        <v>280</v>
      </c>
      <c r="F62" s="58"/>
      <c r="G62" s="59">
        <v>25170</v>
      </c>
      <c r="H62" s="108">
        <v>5649</v>
      </c>
      <c r="I62" s="109"/>
      <c r="J62" s="109"/>
      <c r="K62" s="59">
        <f>H62+I62+J62</f>
        <v>5649</v>
      </c>
      <c r="L62" s="110">
        <v>14974</v>
      </c>
      <c r="M62" s="153">
        <f>L62+J62</f>
        <v>14974</v>
      </c>
      <c r="P62">
        <v>5649</v>
      </c>
      <c r="Q62">
        <v>14974</v>
      </c>
      <c r="R62" s="159">
        <f t="shared" si="24"/>
        <v>0</v>
      </c>
      <c r="S62" s="158">
        <f t="shared" si="25"/>
        <v>0</v>
      </c>
      <c r="T62" s="158"/>
      <c r="U62" s="158"/>
    </row>
    <row r="63" spans="1:21" ht="17.100000000000001" customHeight="1" x14ac:dyDescent="0.2">
      <c r="A63" s="38" t="s">
        <v>261</v>
      </c>
      <c r="B63" s="24"/>
      <c r="C63" s="30" t="s">
        <v>68</v>
      </c>
      <c r="D63" s="171" t="s">
        <v>281</v>
      </c>
      <c r="E63" s="55" t="s">
        <v>282</v>
      </c>
      <c r="F63" s="58"/>
      <c r="G63" s="59">
        <v>0</v>
      </c>
      <c r="H63" s="108"/>
      <c r="I63" s="109"/>
      <c r="J63" s="109"/>
      <c r="K63" s="59">
        <f>H63+I63+J63</f>
        <v>0</v>
      </c>
      <c r="L63" s="110"/>
      <c r="M63" s="153">
        <f>L63+J63</f>
        <v>0</v>
      </c>
      <c r="P63">
        <v>0</v>
      </c>
      <c r="Q63">
        <v>0</v>
      </c>
      <c r="R63" s="159">
        <f t="shared" si="24"/>
        <v>0</v>
      </c>
      <c r="S63" s="158">
        <f t="shared" si="25"/>
        <v>0</v>
      </c>
      <c r="T63" s="158"/>
      <c r="U63" s="158"/>
    </row>
    <row r="64" spans="1:21" ht="17.100000000000001" customHeight="1" x14ac:dyDescent="0.2">
      <c r="A64" s="38" t="s">
        <v>187</v>
      </c>
      <c r="B64" s="24" t="s">
        <v>75</v>
      </c>
      <c r="C64" s="30"/>
      <c r="D64" s="171" t="s">
        <v>283</v>
      </c>
      <c r="E64" s="55" t="s">
        <v>284</v>
      </c>
      <c r="F64" s="58"/>
      <c r="G64" s="59">
        <v>0</v>
      </c>
      <c r="H64" s="108"/>
      <c r="I64" s="109"/>
      <c r="J64" s="109"/>
      <c r="K64" s="59">
        <f>H64+I64+J64</f>
        <v>0</v>
      </c>
      <c r="L64" s="110"/>
      <c r="M64" s="153">
        <f>L64+J64</f>
        <v>0</v>
      </c>
      <c r="P64">
        <v>0</v>
      </c>
      <c r="Q64">
        <v>0</v>
      </c>
      <c r="R64" s="159">
        <f t="shared" si="24"/>
        <v>0</v>
      </c>
      <c r="S64" s="158">
        <f t="shared" si="25"/>
        <v>0</v>
      </c>
      <c r="T64" s="158"/>
      <c r="U64" s="158"/>
    </row>
    <row r="65" spans="1:21" ht="21" customHeight="1" x14ac:dyDescent="0.2">
      <c r="A65" s="38"/>
      <c r="B65" s="24" t="s">
        <v>148</v>
      </c>
      <c r="C65" s="30"/>
      <c r="D65" s="169" t="s">
        <v>285</v>
      </c>
      <c r="E65" s="166" t="s">
        <v>286</v>
      </c>
      <c r="F65" s="56"/>
      <c r="G65" s="57">
        <f t="shared" ref="G65:S65" si="46">G7+G28-G64</f>
        <v>35326775</v>
      </c>
      <c r="H65" s="108">
        <f t="shared" si="46"/>
        <v>31774233</v>
      </c>
      <c r="I65" s="109">
        <f t="shared" si="46"/>
        <v>0</v>
      </c>
      <c r="J65" s="109">
        <f t="shared" si="46"/>
        <v>112626</v>
      </c>
      <c r="K65" s="57">
        <f t="shared" si="46"/>
        <v>31886859</v>
      </c>
      <c r="L65" s="110">
        <f t="shared" si="46"/>
        <v>28778120</v>
      </c>
      <c r="M65" s="152">
        <f t="shared" si="46"/>
        <v>28890746</v>
      </c>
      <c r="P65" s="152">
        <f t="shared" si="46"/>
        <v>31886859</v>
      </c>
      <c r="Q65" s="152">
        <f t="shared" si="46"/>
        <v>28890745</v>
      </c>
      <c r="R65" s="152">
        <f t="shared" si="46"/>
        <v>0</v>
      </c>
      <c r="S65" s="152">
        <f t="shared" si="46"/>
        <v>1</v>
      </c>
      <c r="T65" s="158"/>
      <c r="U65" s="158"/>
    </row>
    <row r="66" spans="1:21" ht="18.75" customHeight="1" x14ac:dyDescent="0.2">
      <c r="A66" s="38" t="s">
        <v>287</v>
      </c>
      <c r="B66" s="24" t="s">
        <v>151</v>
      </c>
      <c r="C66" s="30"/>
      <c r="D66" s="170" t="s">
        <v>288</v>
      </c>
      <c r="E66" s="55" t="s">
        <v>289</v>
      </c>
      <c r="F66" s="58"/>
      <c r="G66" s="57">
        <v>843775</v>
      </c>
      <c r="H66" s="108">
        <v>113777</v>
      </c>
      <c r="I66" s="109"/>
      <c r="J66" s="109"/>
      <c r="K66" s="57">
        <f>H66+I66+J66</f>
        <v>113777</v>
      </c>
      <c r="L66" s="108">
        <v>167267</v>
      </c>
      <c r="M66" s="152">
        <f>L66+J66</f>
        <v>167267</v>
      </c>
      <c r="P66">
        <v>113777</v>
      </c>
      <c r="Q66">
        <v>167267</v>
      </c>
      <c r="R66" s="159">
        <f t="shared" si="24"/>
        <v>0</v>
      </c>
      <c r="S66" s="158">
        <f t="shared" si="25"/>
        <v>0</v>
      </c>
      <c r="T66" s="158"/>
      <c r="U66" s="158"/>
    </row>
    <row r="67" spans="1:21" x14ac:dyDescent="0.2">
      <c r="A67" s="3"/>
      <c r="B67" s="3"/>
      <c r="C67" s="2"/>
      <c r="D67" s="74"/>
      <c r="E67" s="60"/>
      <c r="F67" s="3"/>
      <c r="G67" s="3"/>
      <c r="H67" s="46"/>
      <c r="I67" s="100"/>
      <c r="J67" s="100"/>
      <c r="K67" s="46"/>
      <c r="L67" s="46"/>
    </row>
    <row r="68" spans="1:21" ht="12.75" customHeight="1" x14ac:dyDescent="0.2">
      <c r="A68" s="212" t="s">
        <v>291</v>
      </c>
      <c r="B68" s="212"/>
      <c r="C68" s="212"/>
      <c r="D68" s="157"/>
      <c r="E68" s="73"/>
      <c r="F68" s="210" t="s">
        <v>290</v>
      </c>
      <c r="G68" s="210"/>
      <c r="H68" s="210"/>
      <c r="I68" s="210"/>
      <c r="J68" s="210"/>
      <c r="K68" s="210"/>
      <c r="L68" s="210"/>
      <c r="M68" s="210"/>
    </row>
    <row r="69" spans="1:21" ht="25.5" customHeight="1" x14ac:dyDescent="0.2">
      <c r="A69" s="212" t="s">
        <v>292</v>
      </c>
      <c r="B69" s="212"/>
      <c r="C69" s="212"/>
      <c r="D69" s="157"/>
      <c r="E69" s="73"/>
      <c r="F69" s="210" t="s">
        <v>293</v>
      </c>
      <c r="G69" s="210"/>
      <c r="H69" s="210"/>
      <c r="I69" s="210"/>
      <c r="J69" s="210"/>
      <c r="K69" s="210"/>
      <c r="L69" s="210"/>
      <c r="M69" s="210"/>
    </row>
    <row r="70" spans="1:21" x14ac:dyDescent="0.2">
      <c r="A70" s="74"/>
      <c r="B70" s="74"/>
      <c r="C70" s="75"/>
      <c r="D70" s="74"/>
      <c r="E70" s="76"/>
      <c r="F70" s="210" t="s">
        <v>313</v>
      </c>
      <c r="G70" s="210"/>
      <c r="H70" s="210"/>
      <c r="I70" s="210"/>
      <c r="J70" s="210"/>
      <c r="K70" s="210"/>
      <c r="L70" s="210"/>
      <c r="M70" s="210"/>
    </row>
    <row r="71" spans="1:21" x14ac:dyDescent="0.2">
      <c r="A71" s="74"/>
      <c r="B71" s="74"/>
      <c r="C71" s="75"/>
      <c r="D71" s="74"/>
      <c r="E71" s="76"/>
      <c r="F71" s="210" t="s">
        <v>293</v>
      </c>
      <c r="G71" s="210"/>
      <c r="H71" s="210"/>
      <c r="I71" s="210"/>
      <c r="J71" s="210"/>
      <c r="K71" s="210"/>
      <c r="L71" s="210"/>
      <c r="M71" s="210"/>
    </row>
    <row r="72" spans="1:21" x14ac:dyDescent="0.2">
      <c r="A72" s="3"/>
      <c r="B72" s="3"/>
      <c r="C72" s="2"/>
      <c r="D72" s="74"/>
      <c r="E72" s="60"/>
      <c r="F72" s="3"/>
      <c r="G72" s="17"/>
      <c r="H72" s="61"/>
      <c r="I72" s="101"/>
      <c r="J72" s="101"/>
      <c r="K72" s="61"/>
      <c r="L72" s="61"/>
    </row>
    <row r="73" spans="1:21" x14ac:dyDescent="0.2">
      <c r="A73" s="3"/>
      <c r="B73" s="3"/>
      <c r="C73" s="2"/>
      <c r="D73" s="74"/>
      <c r="E73" s="60"/>
      <c r="F73" s="3"/>
      <c r="G73" s="176">
        <f>G65-актива!G74</f>
        <v>0</v>
      </c>
      <c r="H73" s="176">
        <f>H65-актива!H74</f>
        <v>0</v>
      </c>
      <c r="I73" s="176">
        <f>I65-актива!I74</f>
        <v>0</v>
      </c>
      <c r="J73" s="176">
        <f>J65-актива!J74</f>
        <v>0</v>
      </c>
      <c r="K73" s="176">
        <f>K65-актива!K74</f>
        <v>0</v>
      </c>
      <c r="L73" s="176">
        <f>L65-актива!L74</f>
        <v>0</v>
      </c>
      <c r="M73" s="176">
        <f>M65-актива!M74</f>
        <v>0</v>
      </c>
    </row>
    <row r="74" spans="1:21" x14ac:dyDescent="0.2">
      <c r="A74" s="3"/>
      <c r="B74" s="3"/>
      <c r="C74" s="2"/>
      <c r="D74" s="74"/>
      <c r="E74" s="60"/>
      <c r="F74" s="3"/>
      <c r="G74" s="176">
        <v>0</v>
      </c>
      <c r="H74" s="176">
        <f>H66-актива!H75</f>
        <v>0</v>
      </c>
      <c r="I74" s="176">
        <f>I66-актива!I75</f>
        <v>0</v>
      </c>
      <c r="J74" s="176">
        <f>J66-актива!J75</f>
        <v>0</v>
      </c>
      <c r="K74" s="176">
        <f>K66-актива!K75</f>
        <v>0</v>
      </c>
      <c r="L74" s="176">
        <f>L66-актива!L75</f>
        <v>0</v>
      </c>
      <c r="M74" s="176">
        <f>M66-актива!M75</f>
        <v>0</v>
      </c>
    </row>
    <row r="75" spans="1:21" x14ac:dyDescent="0.2">
      <c r="A75" s="3"/>
      <c r="B75" s="3"/>
      <c r="C75" s="2"/>
      <c r="D75" s="74"/>
      <c r="E75" s="60"/>
      <c r="F75" s="3"/>
      <c r="G75" s="177"/>
      <c r="H75" s="178"/>
      <c r="I75" s="178"/>
      <c r="J75" s="178"/>
      <c r="K75" s="178"/>
      <c r="L75" s="178"/>
      <c r="M75" s="177"/>
    </row>
    <row r="76" spans="1:21" x14ac:dyDescent="0.2">
      <c r="A76" s="3"/>
      <c r="B76" s="3"/>
      <c r="C76" s="2"/>
      <c r="D76" s="74"/>
      <c r="E76" s="60"/>
      <c r="F76" s="3"/>
      <c r="G76" s="177"/>
      <c r="H76" s="178"/>
      <c r="I76" s="178"/>
      <c r="J76" s="178"/>
      <c r="K76" s="178"/>
      <c r="L76" s="178"/>
      <c r="M76" s="177"/>
    </row>
    <row r="77" spans="1:21" x14ac:dyDescent="0.2">
      <c r="A77" s="3"/>
      <c r="B77" s="3"/>
      <c r="C77" s="2"/>
      <c r="D77" s="74"/>
      <c r="E77" s="60"/>
      <c r="F77" s="3"/>
      <c r="G77" s="177"/>
      <c r="H77" s="177" t="s">
        <v>324</v>
      </c>
      <c r="I77" s="178"/>
      <c r="J77" s="178"/>
      <c r="K77" s="178"/>
      <c r="L77" s="178"/>
      <c r="M77" s="177"/>
    </row>
    <row r="78" spans="1:21" x14ac:dyDescent="0.2">
      <c r="A78" s="3"/>
      <c r="B78" s="3"/>
      <c r="C78" s="2"/>
      <c r="D78" s="74"/>
      <c r="E78" s="60"/>
      <c r="F78" s="3"/>
      <c r="G78" s="177"/>
      <c r="H78" s="177">
        <v>2016</v>
      </c>
      <c r="I78" s="179">
        <v>897766</v>
      </c>
      <c r="J78" s="179"/>
      <c r="K78" s="179">
        <f>I78-G22</f>
        <v>0</v>
      </c>
      <c r="L78" s="178"/>
      <c r="M78" s="177"/>
    </row>
    <row r="79" spans="1:21" x14ac:dyDescent="0.2">
      <c r="A79" s="3"/>
      <c r="B79" s="3"/>
      <c r="C79" s="2"/>
      <c r="D79" s="74"/>
      <c r="E79" s="60"/>
      <c r="F79" s="3"/>
      <c r="G79" s="177"/>
      <c r="H79" s="177">
        <v>2015</v>
      </c>
      <c r="I79" s="180">
        <f>370318+17821</f>
        <v>388139</v>
      </c>
      <c r="J79" s="180"/>
      <c r="K79" s="179">
        <f>I79-K22</f>
        <v>0</v>
      </c>
      <c r="L79" s="178"/>
      <c r="M79" s="177"/>
    </row>
    <row r="80" spans="1:21" x14ac:dyDescent="0.2">
      <c r="A80" s="3"/>
      <c r="B80" s="3"/>
      <c r="C80" s="2"/>
      <c r="D80" s="74"/>
      <c r="E80" s="60"/>
      <c r="F80" s="3"/>
      <c r="G80" s="177"/>
      <c r="H80" s="177">
        <v>2014</v>
      </c>
      <c r="I80" s="179">
        <v>-1373943</v>
      </c>
      <c r="J80" s="179"/>
      <c r="K80" s="179">
        <f>I80+M25</f>
        <v>0</v>
      </c>
      <c r="L80" s="178"/>
      <c r="M80" s="177"/>
    </row>
    <row r="81" spans="1:13" x14ac:dyDescent="0.2">
      <c r="A81" s="3"/>
      <c r="B81" s="3"/>
      <c r="C81" s="2"/>
      <c r="D81" s="74"/>
      <c r="E81" s="60"/>
      <c r="F81" s="3"/>
      <c r="G81" s="177"/>
      <c r="H81" s="178"/>
      <c r="I81" s="178"/>
      <c r="J81" s="178"/>
      <c r="K81" s="178"/>
      <c r="L81" s="178"/>
      <c r="M81" s="177"/>
    </row>
    <row r="82" spans="1:13" x14ac:dyDescent="0.2">
      <c r="A82" s="3"/>
      <c r="B82" s="3"/>
      <c r="C82" s="2"/>
      <c r="D82" s="74"/>
      <c r="E82" s="60"/>
      <c r="F82" s="3"/>
      <c r="G82" s="3"/>
      <c r="H82" s="46"/>
      <c r="I82" s="100"/>
      <c r="J82" s="100"/>
      <c r="K82" s="46"/>
      <c r="L82" s="46"/>
    </row>
    <row r="83" spans="1:13" x14ac:dyDescent="0.2">
      <c r="A83" s="3"/>
      <c r="B83" s="3"/>
      <c r="C83" s="2"/>
      <c r="D83" s="74"/>
      <c r="E83" s="60"/>
      <c r="F83" s="3"/>
      <c r="G83" s="3"/>
      <c r="H83" s="46"/>
      <c r="I83" s="100"/>
      <c r="J83" s="100"/>
      <c r="K83" s="46"/>
      <c r="L83" s="46"/>
    </row>
    <row r="84" spans="1:13" x14ac:dyDescent="0.2">
      <c r="A84" s="3"/>
      <c r="B84" s="3"/>
      <c r="C84" s="2"/>
      <c r="D84" s="74"/>
      <c r="E84" s="60"/>
      <c r="F84" s="3"/>
      <c r="G84" s="3"/>
      <c r="H84" s="46"/>
      <c r="I84" s="100"/>
      <c r="J84" s="100"/>
      <c r="K84" s="46"/>
      <c r="L84" s="46"/>
    </row>
    <row r="85" spans="1:13" x14ac:dyDescent="0.2">
      <c r="A85" s="3"/>
      <c r="B85" s="3"/>
      <c r="C85" s="2"/>
      <c r="D85" s="74"/>
      <c r="E85" s="60"/>
      <c r="F85" s="3"/>
      <c r="G85" s="3"/>
      <c r="H85" s="46"/>
      <c r="I85" s="100"/>
      <c r="J85" s="100"/>
      <c r="K85" s="46"/>
      <c r="L85" s="46"/>
    </row>
    <row r="86" spans="1:13" x14ac:dyDescent="0.2">
      <c r="A86" s="3"/>
      <c r="B86" s="3"/>
      <c r="C86" s="2"/>
      <c r="D86" s="74"/>
      <c r="E86" s="60"/>
      <c r="F86" s="3"/>
      <c r="G86" s="3"/>
      <c r="H86" s="46"/>
      <c r="I86" s="100"/>
      <c r="J86" s="100"/>
      <c r="K86" s="46"/>
      <c r="L86" s="46"/>
    </row>
    <row r="87" spans="1:13" x14ac:dyDescent="0.2">
      <c r="A87" s="3"/>
      <c r="B87" s="3"/>
      <c r="C87" s="2"/>
      <c r="D87" s="74"/>
      <c r="E87" s="60"/>
      <c r="F87" s="3"/>
      <c r="G87" s="3"/>
      <c r="H87" s="46"/>
      <c r="I87" s="100"/>
      <c r="J87" s="100"/>
      <c r="K87" s="46"/>
      <c r="L87" s="46"/>
    </row>
  </sheetData>
  <autoFilter ref="B6:H66"/>
  <mergeCells count="15">
    <mergeCell ref="F70:M70"/>
    <mergeCell ref="F71:M71"/>
    <mergeCell ref="H3:M3"/>
    <mergeCell ref="G2:M2"/>
    <mergeCell ref="A69:C69"/>
    <mergeCell ref="B5:D5"/>
    <mergeCell ref="A6:A7"/>
    <mergeCell ref="A68:C68"/>
    <mergeCell ref="F68:M68"/>
    <mergeCell ref="F69:M69"/>
    <mergeCell ref="A2:A4"/>
    <mergeCell ref="B2:D4"/>
    <mergeCell ref="E2:E4"/>
    <mergeCell ref="F2:F4"/>
    <mergeCell ref="G3:G4"/>
  </mergeCells>
  <pageMargins left="0.11811023622047245" right="0" top="0.74803149606299213" bottom="0.74803149606299213" header="0.31496062992125984" footer="0.31496062992125984"/>
  <pageSetup paperSize="9" scale="91" orientation="portrait" r:id="rId1"/>
  <ignoredErrors>
    <ignoredError sqref="G73:M81" unlockedFormula="1"/>
    <ignoredError sqref="K14:L14 K28:L29 F24 F25 F26:F39 F14:F16 M67:M69 F23 F21 K20:L20 L15:L19 K23:L23 L21:L22 L26:L27 K36:L36 L30:L35 K41:L42 L37:L40 K50:L51 L43:L49 K56:L56 L52:L55 K59:L59 L57:L58 K65:L65 L60:L64 K67:L69 L66 F41:F69 F40 F20 F19 F18 F17 F22 H24:I24 H25:I25 H26:I39 H14:I16 H23:I23 H21 H41:I69 H40 H20:I20 H19 H18:I18 H17 H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tabela za napomene</vt:lpstr>
      <vt:lpstr>актива</vt:lpstr>
      <vt:lpstr>пасива</vt:lpstr>
      <vt:lpstr>'tabela za napomene'!Print_Area</vt:lpstr>
      <vt:lpstr>актива!Print_Area</vt:lpstr>
      <vt:lpstr>пасива!Print_Area</vt:lpstr>
    </vt:vector>
  </TitlesOfParts>
  <Company>Dunav Osiguranje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Dragana Mladenović</cp:lastModifiedBy>
  <cp:lastPrinted>2017-03-10T07:44:54Z</cp:lastPrinted>
  <dcterms:created xsi:type="dcterms:W3CDTF">2015-01-16T09:53:59Z</dcterms:created>
  <dcterms:modified xsi:type="dcterms:W3CDTF">2017-03-17T15:29:21Z</dcterms:modified>
</cp:coreProperties>
</file>